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172.18.0.16\全庁フォルダ\15_上下水道課\②下水道係\●経営担当共有\R8年4月1日上下水道料金改定にかかる周知\02_ホームページ添付データ\"/>
    </mc:Choice>
  </mc:AlternateContent>
  <xr:revisionPtr revIDLastSave="0" documentId="13_ncr:1_{ED0CA18E-6700-448F-822F-F0D93F05B839}" xr6:coauthVersionLast="46" xr6:coauthVersionMax="46" xr10:uidLastSave="{00000000-0000-0000-0000-000000000000}"/>
  <workbookProtection workbookAlgorithmName="SHA-512" workbookHashValue="ydoc8jYniWzBZhBKqF3LXuLafxupVg22uy1q2v3Dypf418lorUTe9sQcpRP9VdoGj4EtI4sWhwZvmnyt9Klx0w==" workbookSaltValue="EnMouorP7SfH46c15XMFaw==" workbookSpinCount="100000" lockStructure="1"/>
  <bookViews>
    <workbookView xWindow="795" yWindow="765" windowWidth="19695" windowHeight="10755" xr2:uid="{00000000-000D-0000-FFFF-FFFF00000000}"/>
  </bookViews>
  <sheets>
    <sheet name="上下水道料金シミュ" sheetId="2" r:id="rId1"/>
  </sheets>
  <definedNames>
    <definedName name="_xlnm.Print_Area" localSheetId="0">上下水道料金シミュ!$A$1:$N$47</definedName>
  </definedNames>
  <calcPr calcId="191029"/>
</workbook>
</file>

<file path=xl/calcChain.xml><?xml version="1.0" encoding="utf-8"?>
<calcChain xmlns="http://schemas.openxmlformats.org/spreadsheetml/2006/main">
  <c r="U105" i="2" l="1"/>
  <c r="T78" i="2" l="1"/>
  <c r="T79" i="2" l="1"/>
  <c r="AD74" i="2"/>
  <c r="X85" i="2"/>
  <c r="X84" i="2"/>
  <c r="X83" i="2"/>
  <c r="AR82" i="2"/>
  <c r="AJ82" i="2"/>
  <c r="AD81" i="2"/>
  <c r="AX80" i="2"/>
  <c r="AX81" i="2" s="1"/>
  <c r="AP80" i="2"/>
  <c r="AP81" i="2" s="1"/>
  <c r="AD79" i="2"/>
  <c r="AR78" i="2"/>
  <c r="AJ78" i="2"/>
  <c r="AX76" i="2"/>
  <c r="AX77" i="2" s="1"/>
  <c r="AX78" i="2" s="1"/>
  <c r="AP76" i="2"/>
  <c r="AP77" i="2" s="1"/>
  <c r="AP78" i="2" s="1"/>
  <c r="AR73" i="2"/>
  <c r="AD82" i="2" s="1"/>
  <c r="AJ73" i="2"/>
  <c r="AD80" i="2" s="1"/>
  <c r="AX71" i="2"/>
  <c r="AX72" i="2" s="1"/>
  <c r="AX73" i="2" s="1"/>
  <c r="AP71" i="2"/>
  <c r="AP72" i="2" s="1"/>
  <c r="AP73" i="2" s="1"/>
  <c r="AD72" i="2" l="1"/>
  <c r="AP101" i="2" l="1"/>
  <c r="AR101" i="2"/>
  <c r="AS101" i="2" s="1"/>
  <c r="AW101" i="2"/>
  <c r="AY101" i="2"/>
  <c r="AZ101" i="2" s="1"/>
  <c r="AP102" i="2"/>
  <c r="AR102" i="2"/>
  <c r="AS102" i="2" s="1"/>
  <c r="AW102" i="2"/>
  <c r="AY102" i="2"/>
  <c r="AZ102" i="2" s="1"/>
  <c r="AY122" i="2"/>
  <c r="AZ122" i="2" s="1"/>
  <c r="AW122" i="2"/>
  <c r="AR122" i="2"/>
  <c r="AS122" i="2" s="1"/>
  <c r="AP122" i="2"/>
  <c r="AY121" i="2"/>
  <c r="AZ121" i="2" s="1"/>
  <c r="AW121" i="2"/>
  <c r="AR121" i="2"/>
  <c r="AS121" i="2" s="1"/>
  <c r="AP121" i="2"/>
  <c r="AY120" i="2"/>
  <c r="AZ120" i="2" s="1"/>
  <c r="AW120" i="2"/>
  <c r="AR120" i="2"/>
  <c r="AS120" i="2" s="1"/>
  <c r="AP120" i="2"/>
  <c r="AY119" i="2"/>
  <c r="AZ119" i="2" s="1"/>
  <c r="AW119" i="2"/>
  <c r="AR119" i="2"/>
  <c r="AS119" i="2" s="1"/>
  <c r="AP119" i="2"/>
  <c r="AY118" i="2"/>
  <c r="AZ118" i="2" s="1"/>
  <c r="AW118" i="2"/>
  <c r="AR118" i="2"/>
  <c r="AS118" i="2" s="1"/>
  <c r="AP118" i="2"/>
  <c r="AY117" i="2"/>
  <c r="AZ117" i="2" s="1"/>
  <c r="AW117" i="2"/>
  <c r="AR117" i="2"/>
  <c r="AS117" i="2" s="1"/>
  <c r="AP117" i="2"/>
  <c r="AY116" i="2"/>
  <c r="AW116" i="2"/>
  <c r="AR116" i="2"/>
  <c r="AP116" i="2"/>
  <c r="AL107" i="2"/>
  <c r="AY105" i="2" s="1"/>
  <c r="AZ105" i="2" s="1"/>
  <c r="AK107" i="2"/>
  <c r="AR123" i="2" s="1"/>
  <c r="AS123" i="2" s="1"/>
  <c r="AH105" i="2"/>
  <c r="AY104" i="2"/>
  <c r="AZ104" i="2" s="1"/>
  <c r="AW104" i="2"/>
  <c r="AR104" i="2"/>
  <c r="AS104" i="2" s="1"/>
  <c r="AP104" i="2"/>
  <c r="AY103" i="2"/>
  <c r="AZ103" i="2" s="1"/>
  <c r="AW103" i="2"/>
  <c r="AR103" i="2"/>
  <c r="AS103" i="2" s="1"/>
  <c r="AP103" i="2"/>
  <c r="AY100" i="2"/>
  <c r="AW100" i="2"/>
  <c r="AR100" i="2"/>
  <c r="AP100" i="2"/>
  <c r="AY99" i="2"/>
  <c r="AW99" i="2"/>
  <c r="AR99" i="2"/>
  <c r="AP99" i="2"/>
  <c r="AL99" i="2"/>
  <c r="AH107" i="2" s="1"/>
  <c r="AH99" i="2"/>
  <c r="AY98" i="2"/>
  <c r="AW98" i="2"/>
  <c r="AR98" i="2"/>
  <c r="AP98" i="2"/>
  <c r="AZ98" i="2" l="1"/>
  <c r="AZ100" i="2"/>
  <c r="AZ99" i="2"/>
  <c r="AS98" i="2"/>
  <c r="AH101" i="2"/>
  <c r="AS99" i="2"/>
  <c r="AS100" i="2"/>
  <c r="AS116" i="2"/>
  <c r="AS124" i="2" s="1"/>
  <c r="AH106" i="2" s="1"/>
  <c r="Z125" i="2" s="1"/>
  <c r="AZ116" i="2"/>
  <c r="AY123" i="2"/>
  <c r="AZ123" i="2" s="1"/>
  <c r="AR105" i="2"/>
  <c r="AZ106" i="2" l="1"/>
  <c r="AH102" i="2" s="1"/>
  <c r="AB105" i="2" s="1"/>
  <c r="G29" i="2" s="1"/>
  <c r="AZ124" i="2"/>
  <c r="Z124" i="2" s="1"/>
  <c r="Z126" i="2" s="1"/>
  <c r="AS105" i="2"/>
  <c r="AS106" i="2" s="1"/>
  <c r="AH100" i="2" s="1"/>
  <c r="AB107" i="2" s="1"/>
  <c r="I29" i="2" s="1"/>
  <c r="AB108" i="2" l="1"/>
  <c r="K29" i="2" s="1"/>
  <c r="AJ72" i="2"/>
  <c r="AR77" i="2"/>
  <c r="AJ77" i="2" l="1"/>
  <c r="AR72" i="2"/>
  <c r="AD76" i="2" s="1"/>
  <c r="X78" i="2" s="1"/>
  <c r="AR81" i="2"/>
  <c r="AJ81" i="2"/>
  <c r="AD73" i="2" l="1"/>
  <c r="X79" i="2" s="1"/>
  <c r="I28" i="2" s="1"/>
  <c r="I30" i="2" s="1"/>
  <c r="G28" i="2"/>
  <c r="X80" i="2" l="1"/>
  <c r="K28" i="2"/>
  <c r="G30" i="2"/>
  <c r="K30" i="2" s="1"/>
</calcChain>
</file>

<file path=xl/sharedStrings.xml><?xml version="1.0" encoding="utf-8"?>
<sst xmlns="http://schemas.openxmlformats.org/spreadsheetml/2006/main" count="224" uniqueCount="72">
  <si>
    <t>滑川町水道料金シミュレーション</t>
  </si>
  <si>
    <t>従量料金</t>
  </si>
  <si>
    <t>新従量料金</t>
  </si>
  <si>
    <r>
      <rPr>
        <sz val="12"/>
        <color theme="1"/>
        <rFont val="HGPｺﾞｼｯｸM"/>
        <family val="3"/>
        <charset val="128"/>
      </rPr>
      <t>　お持ちの水道料金の納入通知書等から</t>
    </r>
    <r>
      <rPr>
        <b/>
        <sz val="12"/>
        <color rgb="FF0000FF"/>
        <rFont val="HGPｺﾞｼｯｸM"/>
        <family val="3"/>
        <charset val="128"/>
      </rPr>
      <t>口径</t>
    </r>
    <r>
      <rPr>
        <sz val="12"/>
        <color theme="1"/>
        <rFont val="HGPｺﾞｼｯｸM"/>
        <family val="3"/>
        <charset val="128"/>
      </rPr>
      <t>と</t>
    </r>
    <r>
      <rPr>
        <b/>
        <sz val="12"/>
        <color rgb="FF0000FF"/>
        <rFont val="HGPｺﾞｼｯｸM"/>
        <family val="3"/>
        <charset val="128"/>
      </rPr>
      <t>使用水量</t>
    </r>
    <r>
      <rPr>
        <sz val="12"/>
        <color theme="1"/>
        <rFont val="HGPｺﾞｼｯｸM"/>
        <family val="3"/>
        <charset val="128"/>
      </rPr>
      <t>を入力することで、</t>
    </r>
  </si>
  <si>
    <t>２ヶ月</t>
  </si>
  <si>
    <t>口径</t>
  </si>
  <si>
    <t>基本料金</t>
  </si>
  <si>
    <t>新基本料金</t>
  </si>
  <si>
    <t>13,20</t>
  </si>
  <si>
    <t>m3～</t>
  </si>
  <si>
    <t>m3</t>
  </si>
  <si>
    <t>改定後の水道料金を試算し、改定前と比較することができます。</t>
  </si>
  <si>
    <t>　使用期間は通常は２ヶ月になりますが、使用期間が１ヶ月の場合は</t>
  </si>
  <si>
    <t>１ヶ月の場合の入力欄を使用してください。</t>
  </si>
  <si>
    <t>25~50</t>
  </si>
  <si>
    <t>・使用期間が２ヶ月の場合</t>
  </si>
  <si>
    <t>２ヶ月あたりの水道料金</t>
  </si>
  <si>
    <t>水道</t>
  </si>
  <si>
    <t>mm</t>
  </si>
  <si>
    <t>改定後</t>
  </si>
  <si>
    <t>円(消費税10%込み)</t>
  </si>
  <si>
    <t>１ヶ月</t>
  </si>
  <si>
    <t>使用水量</t>
  </si>
  <si>
    <r>
      <rPr>
        <sz val="12"/>
        <color rgb="FF008080"/>
        <rFont val="HGPｺﾞｼｯｸM"/>
        <family val="3"/>
        <charset val="128"/>
      </rPr>
      <t>m</t>
    </r>
    <r>
      <rPr>
        <vertAlign val="superscript"/>
        <sz val="12"/>
        <color rgb="FF008080"/>
        <rFont val="HGPｺﾞｼｯｸM"/>
        <family val="3"/>
        <charset val="128"/>
      </rPr>
      <t>3</t>
    </r>
  </si>
  <si>
    <t>改定前</t>
  </si>
  <si>
    <t>差額</t>
  </si>
  <si>
    <t>円</t>
  </si>
  <si>
    <t>75~</t>
  </si>
  <si>
    <t>・使用期間が１ヶ月の場合</t>
  </si>
  <si>
    <t>１ヶ月あたりの水道料金</t>
  </si>
  <si>
    <t>従量使用料（２ヶ月）</t>
  </si>
  <si>
    <t>新従量使用料（２ヶ月）</t>
  </si>
  <si>
    <t>排水量</t>
  </si>
  <si>
    <t>使用料</t>
  </si>
  <si>
    <t>新使用料</t>
  </si>
  <si>
    <t>下水道使用料</t>
  </si>
  <si>
    <t>使用量</t>
  </si>
  <si>
    <t>合計</t>
  </si>
  <si>
    <r>
      <rPr>
        <sz val="12"/>
        <color rgb="FF008080"/>
        <rFont val="HGPｺﾞｼｯｸM"/>
        <family val="3"/>
        <charset val="128"/>
      </rPr>
      <t>m</t>
    </r>
    <r>
      <rPr>
        <vertAlign val="superscript"/>
        <sz val="12"/>
        <color rgb="FF008080"/>
        <rFont val="HGPｺﾞｼｯｸM"/>
        <family val="3"/>
        <charset val="128"/>
      </rPr>
      <t>3</t>
    </r>
  </si>
  <si>
    <t>２か月あたりの下水道料金</t>
    <rPh sb="7" eb="8">
      <t>ゲ</t>
    </rPh>
    <phoneticPr fontId="8"/>
  </si>
  <si>
    <t>１か月あたりの下水道料金</t>
    <rPh sb="7" eb="8">
      <t>ゲ</t>
    </rPh>
    <phoneticPr fontId="8"/>
  </si>
  <si>
    <t>・使用期間が１か月の場合</t>
    <phoneticPr fontId="8"/>
  </si>
  <si>
    <r>
      <t>m</t>
    </r>
    <r>
      <rPr>
        <vertAlign val="superscript"/>
        <sz val="12"/>
        <rFont val="HGPｺﾞｼｯｸM"/>
        <family val="3"/>
        <charset val="128"/>
      </rPr>
      <t>3</t>
    </r>
  </si>
  <si>
    <t>円(消費税込み)</t>
    <phoneticPr fontId="8"/>
  </si>
  <si>
    <t>改定後の使用料</t>
    <rPh sb="4" eb="7">
      <t>シヨウリョウ</t>
    </rPh>
    <phoneticPr fontId="8"/>
  </si>
  <si>
    <t>改定前の使用料</t>
    <rPh sb="4" eb="7">
      <t>シヨウリョウ</t>
    </rPh>
    <phoneticPr fontId="8"/>
  </si>
  <si>
    <t>改定前と比較することができます。</t>
    <phoneticPr fontId="8"/>
  </si>
  <si>
    <t xml:space="preserve"> 円(消費税込み)</t>
    <phoneticPr fontId="8"/>
  </si>
  <si>
    <t xml:space="preserve"> 円</t>
    <phoneticPr fontId="8"/>
  </si>
  <si>
    <t>下水道使用量</t>
    <rPh sb="5" eb="6">
      <t>リョウ</t>
    </rPh>
    <phoneticPr fontId="8"/>
  </si>
  <si>
    <t>mm</t>
    <phoneticPr fontId="8"/>
  </si>
  <si>
    <t>㎥</t>
    <phoneticPr fontId="8"/>
  </si>
  <si>
    <t>水道料金</t>
    <rPh sb="0" eb="4">
      <t>スイドウリョウキン</t>
    </rPh>
    <phoneticPr fontId="8"/>
  </si>
  <si>
    <t>改定後</t>
    <rPh sb="0" eb="3">
      <t>カイテイゴ</t>
    </rPh>
    <phoneticPr fontId="8"/>
  </si>
  <si>
    <t>改定前</t>
    <rPh sb="0" eb="3">
      <t>カイテイマエ</t>
    </rPh>
    <phoneticPr fontId="8"/>
  </si>
  <si>
    <t>円</t>
    <rPh sb="0" eb="1">
      <t>エン</t>
    </rPh>
    <phoneticPr fontId="8"/>
  </si>
  <si>
    <t>使用中</t>
  </si>
  <si>
    <t>合計</t>
    <rPh sb="0" eb="2">
      <t>ゴウケイ</t>
    </rPh>
    <phoneticPr fontId="8"/>
  </si>
  <si>
    <t>２か月あたり／税込</t>
    <rPh sb="2" eb="3">
      <t>ゲツ</t>
    </rPh>
    <rPh sb="7" eb="9">
      <t>ゼイコミ</t>
    </rPh>
    <phoneticPr fontId="8"/>
  </si>
  <si>
    <t>下水道使用料
（農業集落排水使用料）</t>
    <rPh sb="0" eb="3">
      <t>ゲスイドウ</t>
    </rPh>
    <rPh sb="3" eb="6">
      <t>シヨウリョウ</t>
    </rPh>
    <rPh sb="8" eb="14">
      <t>ノウギョウシュウラクハイスイ</t>
    </rPh>
    <rPh sb="14" eb="17">
      <t>シヨウリョウ</t>
    </rPh>
    <phoneticPr fontId="8"/>
  </si>
  <si>
    <t>令和８年４月１日の上下水道料金改定後と改定前の料金を計算することができます。</t>
    <rPh sb="0" eb="2">
      <t>レイワ</t>
    </rPh>
    <rPh sb="3" eb="4">
      <t>ネン</t>
    </rPh>
    <rPh sb="5" eb="6">
      <t>ガツ</t>
    </rPh>
    <rPh sb="7" eb="8">
      <t>ニチ</t>
    </rPh>
    <rPh sb="9" eb="13">
      <t>ジョウゲスイドウ</t>
    </rPh>
    <rPh sb="13" eb="15">
      <t>リョウキン</t>
    </rPh>
    <rPh sb="15" eb="18">
      <t>カイテイゴ</t>
    </rPh>
    <rPh sb="19" eb="22">
      <t>カイテイマエ</t>
    </rPh>
    <rPh sb="23" eb="25">
      <t>リョウキン</t>
    </rPh>
    <rPh sb="26" eb="28">
      <t>ケイサン</t>
    </rPh>
    <phoneticPr fontId="8"/>
  </si>
  <si>
    <t>①公共下水道または農業集落排水を使用していますか</t>
    <rPh sb="1" eb="6">
      <t>コウキョウゲスイドウ</t>
    </rPh>
    <rPh sb="9" eb="13">
      <t>ノウギョウシュウラク</t>
    </rPh>
    <rPh sb="13" eb="15">
      <t>ハイスイ</t>
    </rPh>
    <rPh sb="16" eb="18">
      <t>シヨウ</t>
    </rPh>
    <phoneticPr fontId="8"/>
  </si>
  <si>
    <t>　メーター口径はお手元の検針票でご確認いただけます。</t>
    <rPh sb="5" eb="7">
      <t>コウケイ</t>
    </rPh>
    <rPh sb="9" eb="11">
      <t>テモト</t>
    </rPh>
    <rPh sb="12" eb="15">
      <t>ケンシンヒョウ</t>
    </rPh>
    <rPh sb="17" eb="19">
      <t>カクニン</t>
    </rPh>
    <phoneticPr fontId="8"/>
  </si>
  <si>
    <t>　使用水量はお手元の検針票でご確認いただけます。</t>
    <rPh sb="1" eb="5">
      <t>シヨウスイリョウ</t>
    </rPh>
    <rPh sb="7" eb="9">
      <t>テモト</t>
    </rPh>
    <rPh sb="10" eb="13">
      <t>ケンシンヒョウ</t>
    </rPh>
    <rPh sb="15" eb="17">
      <t>カクニン</t>
    </rPh>
    <phoneticPr fontId="8"/>
  </si>
  <si>
    <t>上下水道料金の請求は２か月に１回です。</t>
    <rPh sb="0" eb="4">
      <t>ジョウゲスイドウ</t>
    </rPh>
    <rPh sb="4" eb="6">
      <t>リョウキン</t>
    </rPh>
    <rPh sb="7" eb="9">
      <t>セイキュウ</t>
    </rPh>
    <rPh sb="12" eb="13">
      <t>ゲツ</t>
    </rPh>
    <rPh sb="15" eb="16">
      <t>カイ</t>
    </rPh>
    <phoneticPr fontId="8"/>
  </si>
  <si>
    <t>②ご使用中の水道のメーター口径をお選びください。</t>
    <rPh sb="2" eb="5">
      <t>シヨウチュウ</t>
    </rPh>
    <rPh sb="6" eb="8">
      <t>スイドウ</t>
    </rPh>
    <rPh sb="13" eb="15">
      <t>コウケイ</t>
    </rPh>
    <rPh sb="17" eb="18">
      <t>エラ</t>
    </rPh>
    <phoneticPr fontId="8"/>
  </si>
  <si>
    <t>増加額</t>
    <rPh sb="0" eb="3">
      <t>ゾウカガク</t>
    </rPh>
    <phoneticPr fontId="8"/>
  </si>
  <si>
    <t>令和8年4月1日料金改定後と改定前のシミュレーション結果</t>
    <rPh sb="0" eb="2">
      <t>レイワ</t>
    </rPh>
    <rPh sb="3" eb="4">
      <t>ネン</t>
    </rPh>
    <rPh sb="5" eb="6">
      <t>ガツ</t>
    </rPh>
    <rPh sb="7" eb="8">
      <t>ニチ</t>
    </rPh>
    <rPh sb="8" eb="10">
      <t>リョウキン</t>
    </rPh>
    <rPh sb="10" eb="13">
      <t>カイテイゴ</t>
    </rPh>
    <rPh sb="14" eb="17">
      <t>カイテイマエ</t>
    </rPh>
    <rPh sb="26" eb="28">
      <t>ケッカ</t>
    </rPh>
    <phoneticPr fontId="8"/>
  </si>
  <si>
    <t>③２か月の使用水量を入力してください。</t>
    <rPh sb="3" eb="4">
      <t>ゲツ</t>
    </rPh>
    <rPh sb="5" eb="9">
      <t>シヨウスイリョウ</t>
    </rPh>
    <rPh sb="10" eb="12">
      <t>ニュウリョク</t>
    </rPh>
    <phoneticPr fontId="8"/>
  </si>
  <si>
    <t>※シミュレーション結果の料金は参考料金となり、実際の請求額と異なる場合がありますのでご注意ください。</t>
    <rPh sb="9" eb="11">
      <t>ケッカ</t>
    </rPh>
    <rPh sb="12" eb="14">
      <t>リョウキン</t>
    </rPh>
    <rPh sb="15" eb="17">
      <t>サンコウ</t>
    </rPh>
    <rPh sb="17" eb="19">
      <t>リョウキン</t>
    </rPh>
    <rPh sb="23" eb="25">
      <t>ジッサイ</t>
    </rPh>
    <rPh sb="26" eb="29">
      <t>セイキュウガク</t>
    </rPh>
    <rPh sb="30" eb="31">
      <t>コト</t>
    </rPh>
    <rPh sb="33" eb="35">
      <t>バアイ</t>
    </rPh>
    <rPh sb="43" eb="45">
      <t>チュウイ</t>
    </rPh>
    <phoneticPr fontId="8"/>
  </si>
  <si>
    <t>　入居や退去等で２か月に満たない場合は適用されません。</t>
    <rPh sb="1" eb="3">
      <t>ニュウキョ</t>
    </rPh>
    <rPh sb="4" eb="6">
      <t>タイキョ</t>
    </rPh>
    <rPh sb="6" eb="7">
      <t>トウ</t>
    </rPh>
    <rPh sb="10" eb="11">
      <t>ゲツ</t>
    </rPh>
    <rPh sb="12" eb="13">
      <t>ミ</t>
    </rPh>
    <rPh sb="16" eb="18">
      <t>バアイ</t>
    </rPh>
    <rPh sb="19" eb="21">
      <t>テキヨウ</t>
    </rPh>
    <phoneticPr fontId="8"/>
  </si>
  <si>
    <t>上下水道料金のシミュレーション
（令和８年４月１日以降）</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</si>
</sst>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Aptos Narrow"/>
      <scheme val="minor"/>
    </font>
    <font>
      <sz val="12"/>
      <color theme="1"/>
      <name val="HGPｺﾞｼｯｸM"/>
      <family val="3"/>
      <charset val="128"/>
    </font>
    <font>
      <b/>
      <sz val="12"/>
      <color rgb="FF0000FF"/>
      <name val="HGPｺﾞｼｯｸM"/>
      <family val="3"/>
      <charset val="128"/>
    </font>
    <font>
      <sz val="12"/>
      <color rgb="FF0000FF"/>
      <name val="HGPｺﾞｼｯｸM"/>
      <family val="3"/>
      <charset val="128"/>
    </font>
    <font>
      <b/>
      <sz val="12"/>
      <color rgb="FF008080"/>
      <name val="HGPｺﾞｼｯｸM"/>
      <family val="3"/>
      <charset val="128"/>
    </font>
    <font>
      <sz val="12"/>
      <color rgb="FF008080"/>
      <name val="HGPｺﾞｼｯｸM"/>
      <family val="3"/>
      <charset val="128"/>
    </font>
    <font>
      <sz val="11"/>
      <name val="Aptos Narrow"/>
      <family val="2"/>
    </font>
    <font>
      <vertAlign val="superscript"/>
      <sz val="12"/>
      <color rgb="FF008080"/>
      <name val="HGPｺﾞｼｯｸM"/>
      <family val="3"/>
      <charset val="128"/>
    </font>
    <font>
      <sz val="6"/>
      <name val="Aptos Narrow"/>
      <family val="3"/>
      <charset val="128"/>
      <scheme val="minor"/>
    </font>
    <font>
      <sz val="12"/>
      <color theme="1"/>
      <name val="Wide Latin"/>
      <family val="1"/>
    </font>
    <font>
      <b/>
      <sz val="12"/>
      <name val="HGPｺﾞｼｯｸM"/>
      <family val="3"/>
      <charset val="128"/>
    </font>
    <font>
      <sz val="12"/>
      <name val="HGPｺﾞｼｯｸM"/>
      <family val="3"/>
      <charset val="128"/>
    </font>
    <font>
      <vertAlign val="superscript"/>
      <sz val="12"/>
      <name val="HGPｺﾞｼｯｸM"/>
      <family val="3"/>
      <charset val="128"/>
    </font>
    <font>
      <sz val="12"/>
      <name val="ＭＳ ゴシック"/>
      <family val="3"/>
      <charset val="128"/>
    </font>
    <font>
      <sz val="11"/>
      <name val="ＭＳ ゴシック"/>
      <family val="3"/>
      <charset val="128"/>
    </font>
    <font>
      <sz val="12"/>
      <color theme="1"/>
      <name val="ＭＳ ゴシック"/>
      <family val="3"/>
      <charset val="128"/>
    </font>
    <font>
      <b/>
      <sz val="16"/>
      <name val="ＭＳ ゴシック"/>
      <family val="3"/>
      <charset val="128"/>
    </font>
    <font>
      <b/>
      <sz val="16"/>
      <color rgb="FF0000FF"/>
      <name val="ＭＳ ゴシック"/>
      <family val="3"/>
      <charset val="128"/>
    </font>
    <font>
      <sz val="11"/>
      <color theme="1"/>
      <name val="ＭＳ ゴシック"/>
      <family val="3"/>
      <charset val="128"/>
    </font>
    <font>
      <sz val="11"/>
      <color theme="1"/>
      <name val="Aptos Narrow"/>
      <scheme val="minor"/>
    </font>
    <font>
      <sz val="14"/>
      <color theme="1"/>
      <name val="ＭＳ ゴシック"/>
      <family val="3"/>
      <charset val="128"/>
    </font>
    <font>
      <sz val="16"/>
      <color theme="1"/>
      <name val="ＭＳ ゴシック"/>
      <family val="3"/>
      <charset val="128"/>
    </font>
    <font>
      <b/>
      <sz val="18"/>
      <color theme="1"/>
      <name val="ＭＳ ゴシック"/>
      <family val="3"/>
      <charset val="128"/>
    </font>
  </fonts>
  <fills count="7">
    <fill>
      <patternFill patternType="none"/>
    </fill>
    <fill>
      <patternFill patternType="gray125"/>
    </fill>
    <fill>
      <patternFill patternType="solid">
        <fgColor rgb="FFFFFF96"/>
        <bgColor rgb="FFFFFF96"/>
      </patternFill>
    </fill>
    <fill>
      <patternFill patternType="solid">
        <fgColor rgb="FFFFFF00"/>
        <bgColor indexed="64"/>
      </patternFill>
    </fill>
    <fill>
      <patternFill patternType="solid">
        <fgColor rgb="FFFFFF00"/>
        <bgColor rgb="FFFFFF96"/>
      </patternFill>
    </fill>
    <fill>
      <patternFill patternType="solid">
        <fgColor theme="7" tint="0.79998168889431442"/>
        <bgColor indexed="64"/>
      </patternFill>
    </fill>
    <fill>
      <patternFill patternType="solid">
        <fgColor theme="4" tint="0.79998168889431442"/>
        <bgColor indexed="64"/>
      </patternFill>
    </fill>
  </fills>
  <borders count="22">
    <border>
      <left/>
      <right/>
      <top/>
      <bottom/>
      <diagonal/>
    </border>
    <border>
      <left style="thin">
        <color rgb="FF008080"/>
      </left>
      <right style="thin">
        <color rgb="FF008080"/>
      </right>
      <top style="thin">
        <color rgb="FF008080"/>
      </top>
      <bottom/>
      <diagonal/>
    </border>
    <border>
      <left style="thin">
        <color rgb="FF008080"/>
      </left>
      <right style="thin">
        <color rgb="FF008080"/>
      </right>
      <top style="thin">
        <color rgb="FF008080"/>
      </top>
      <bottom style="thin">
        <color rgb="FF008080"/>
      </bottom>
      <diagonal/>
    </border>
    <border>
      <left style="thin">
        <color rgb="FF008080"/>
      </left>
      <right/>
      <top style="thin">
        <color rgb="FF008080"/>
      </top>
      <bottom style="thin">
        <color rgb="FF008080"/>
      </bottom>
      <diagonal/>
    </border>
    <border>
      <left/>
      <right style="thin">
        <color rgb="FF008080"/>
      </right>
      <top style="thin">
        <color rgb="FF008080"/>
      </top>
      <bottom style="thin">
        <color rgb="FF008080"/>
      </bottom>
      <diagonal/>
    </border>
    <border>
      <left style="thin">
        <color rgb="FF008080"/>
      </left>
      <right/>
      <top style="thin">
        <color rgb="FF008080"/>
      </top>
      <bottom style="thin">
        <color rgb="FF008080"/>
      </bottom>
      <diagonal/>
    </border>
    <border>
      <left/>
      <right/>
      <top style="thin">
        <color rgb="FF008080"/>
      </top>
      <bottom style="thin">
        <color rgb="FF008080"/>
      </bottom>
      <diagonal/>
    </border>
    <border>
      <left style="thin">
        <color rgb="FF008080"/>
      </left>
      <right style="thin">
        <color rgb="FF008080"/>
      </right>
      <top/>
      <bottom style="thin">
        <color rgb="FF00808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38" fontId="19" fillId="0" borderId="0" applyFont="0" applyFill="0" applyBorder="0" applyAlignment="0" applyProtection="0">
      <alignment vertical="center"/>
    </xf>
  </cellStyleXfs>
  <cellXfs count="110">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38" fontId="2" fillId="0" borderId="6" xfId="0" applyNumberFormat="1" applyFont="1" applyBorder="1" applyAlignment="1">
      <alignment vertical="center"/>
    </xf>
    <xf numFmtId="0" fontId="5" fillId="0" borderId="6" xfId="0" applyFont="1" applyBorder="1" applyAlignment="1">
      <alignment vertical="center"/>
    </xf>
    <xf numFmtId="0" fontId="5" fillId="0" borderId="0" xfId="0" applyFont="1" applyAlignment="1">
      <alignment vertical="center"/>
    </xf>
    <xf numFmtId="38" fontId="4" fillId="0" borderId="6" xfId="0" applyNumberFormat="1" applyFont="1" applyBorder="1" applyAlignment="1">
      <alignment vertical="center"/>
    </xf>
    <xf numFmtId="0" fontId="1" fillId="0" borderId="4" xfId="0" applyFont="1" applyBorder="1" applyAlignment="1">
      <alignment vertical="center"/>
    </xf>
    <xf numFmtId="38" fontId="5" fillId="0" borderId="6" xfId="0" applyNumberFormat="1" applyFont="1" applyBorder="1" applyAlignment="1">
      <alignment vertical="center"/>
    </xf>
    <xf numFmtId="0" fontId="4" fillId="2" borderId="3" xfId="0" applyFont="1" applyFill="1" applyBorder="1" applyAlignment="1" applyProtection="1">
      <alignment vertical="center"/>
      <protection locked="0"/>
    </xf>
    <xf numFmtId="0" fontId="1" fillId="3" borderId="0" xfId="0" applyFont="1" applyFill="1" applyAlignment="1">
      <alignment vertical="center"/>
    </xf>
    <xf numFmtId="0" fontId="6" fillId="0" borderId="0" xfId="0" applyFont="1" applyBorder="1"/>
    <xf numFmtId="0" fontId="5" fillId="0" borderId="0" xfId="0" applyFont="1" applyBorder="1" applyAlignment="1">
      <alignment vertical="center"/>
    </xf>
    <xf numFmtId="0" fontId="11" fillId="0" borderId="0" xfId="0" applyFont="1" applyBorder="1" applyAlignment="1">
      <alignment vertical="center"/>
    </xf>
    <xf numFmtId="38" fontId="5" fillId="0" borderId="0" xfId="0" applyNumberFormat="1" applyFont="1" applyBorder="1" applyAlignment="1">
      <alignment vertical="center"/>
    </xf>
    <xf numFmtId="0" fontId="0" fillId="5" borderId="0" xfId="0" applyFill="1"/>
    <xf numFmtId="0" fontId="1" fillId="5" borderId="0" xfId="0" applyFont="1" applyFill="1" applyAlignment="1">
      <alignment vertical="center"/>
    </xf>
    <xf numFmtId="0" fontId="2" fillId="5" borderId="0" xfId="0" applyFont="1" applyFill="1" applyAlignment="1">
      <alignment vertical="center"/>
    </xf>
    <xf numFmtId="0" fontId="9" fillId="5" borderId="0" xfId="0" applyFont="1" applyFill="1" applyAlignment="1">
      <alignment vertical="center"/>
    </xf>
    <xf numFmtId="0" fontId="10" fillId="5" borderId="0" xfId="0" applyFont="1" applyFill="1" applyAlignment="1">
      <alignment vertical="center"/>
    </xf>
    <xf numFmtId="0" fontId="11" fillId="5" borderId="0" xfId="0" applyFont="1" applyFill="1" applyAlignment="1">
      <alignment vertical="center"/>
    </xf>
    <xf numFmtId="0" fontId="6" fillId="5" borderId="0" xfId="0" applyFont="1" applyFill="1" applyBorder="1"/>
    <xf numFmtId="0" fontId="5" fillId="5" borderId="0" xfId="0" applyFont="1" applyFill="1" applyAlignment="1">
      <alignment vertical="center"/>
    </xf>
    <xf numFmtId="0" fontId="5" fillId="5" borderId="0" xfId="0" applyFont="1" applyFill="1" applyBorder="1" applyAlignment="1">
      <alignment vertical="center"/>
    </xf>
    <xf numFmtId="0" fontId="11" fillId="5" borderId="0" xfId="0" applyFont="1" applyFill="1" applyBorder="1" applyAlignment="1">
      <alignment vertical="center"/>
    </xf>
    <xf numFmtId="38" fontId="5" fillId="5" borderId="0" xfId="0" applyNumberFormat="1" applyFont="1" applyFill="1" applyBorder="1" applyAlignment="1">
      <alignment vertical="center"/>
    </xf>
    <xf numFmtId="0" fontId="13" fillId="0" borderId="9" xfId="0" applyFont="1" applyFill="1" applyBorder="1" applyAlignment="1">
      <alignment vertical="center"/>
    </xf>
    <xf numFmtId="0" fontId="13" fillId="0" borderId="12" xfId="0" applyFont="1" applyFill="1" applyBorder="1" applyAlignment="1">
      <alignment vertical="center"/>
    </xf>
    <xf numFmtId="0" fontId="13" fillId="0" borderId="8" xfId="0" applyFont="1" applyFill="1" applyBorder="1" applyAlignment="1">
      <alignment vertical="center"/>
    </xf>
    <xf numFmtId="0" fontId="15" fillId="5" borderId="0" xfId="0" applyFont="1" applyFill="1" applyAlignment="1">
      <alignment vertical="center"/>
    </xf>
    <xf numFmtId="0" fontId="1" fillId="0" borderId="0" xfId="0" applyFont="1" applyBorder="1" applyAlignment="1">
      <alignment vertical="center"/>
    </xf>
    <xf numFmtId="0" fontId="0" fillId="0" borderId="12" xfId="0" applyBorder="1"/>
    <xf numFmtId="0" fontId="0" fillId="0" borderId="10" xfId="0" applyBorder="1"/>
    <xf numFmtId="0" fontId="13" fillId="0" borderId="14" xfId="0" applyFont="1" applyFill="1" applyBorder="1" applyAlignment="1">
      <alignment vertical="center"/>
    </xf>
    <xf numFmtId="0" fontId="5" fillId="0" borderId="5" xfId="0" applyFont="1" applyBorder="1" applyAlignment="1">
      <alignment vertical="center"/>
    </xf>
    <xf numFmtId="0" fontId="4" fillId="2" borderId="3" xfId="0" applyFont="1" applyFill="1" applyBorder="1" applyAlignment="1" applyProtection="1">
      <alignment vertical="center"/>
    </xf>
    <xf numFmtId="38" fontId="16" fillId="0" borderId="12" xfId="0" applyNumberFormat="1" applyFont="1" applyFill="1" applyBorder="1" applyAlignment="1">
      <alignment vertical="center"/>
    </xf>
    <xf numFmtId="38" fontId="16" fillId="0" borderId="10" xfId="0" applyNumberFormat="1" applyFont="1" applyFill="1" applyBorder="1" applyAlignment="1">
      <alignment vertical="center"/>
    </xf>
    <xf numFmtId="0" fontId="18" fillId="0" borderId="0" xfId="0" applyFont="1"/>
    <xf numFmtId="0" fontId="15" fillId="0" borderId="0" xfId="0" applyFont="1"/>
    <xf numFmtId="0" fontId="20" fillId="0" borderId="0" xfId="0" applyFont="1"/>
    <xf numFmtId="0" fontId="15" fillId="0" borderId="0" xfId="0" applyFont="1" applyAlignment="1">
      <alignment horizontal="right"/>
    </xf>
    <xf numFmtId="0" fontId="15" fillId="0" borderId="0" xfId="0" applyFont="1" applyAlignment="1">
      <alignment vertical="center"/>
    </xf>
    <xf numFmtId="0" fontId="20" fillId="0" borderId="0" xfId="0" applyFont="1" applyAlignment="1">
      <alignment vertical="center"/>
    </xf>
    <xf numFmtId="0" fontId="15" fillId="0" borderId="11" xfId="0" applyFont="1" applyBorder="1" applyAlignment="1">
      <alignment vertical="center"/>
    </xf>
    <xf numFmtId="0" fontId="15" fillId="0" borderId="16" xfId="0" applyFont="1" applyBorder="1" applyAlignment="1">
      <alignment vertical="center"/>
    </xf>
    <xf numFmtId="0" fontId="20" fillId="0" borderId="11" xfId="0" applyFont="1" applyBorder="1" applyAlignment="1">
      <alignment vertical="center"/>
    </xf>
    <xf numFmtId="38" fontId="21" fillId="0" borderId="9" xfId="0" applyNumberFormat="1" applyFont="1" applyBorder="1" applyAlignment="1">
      <alignment vertical="center"/>
    </xf>
    <xf numFmtId="38" fontId="21" fillId="0" borderId="15" xfId="0" applyNumberFormat="1" applyFont="1" applyBorder="1" applyAlignment="1">
      <alignment horizontal="right" vertical="center"/>
    </xf>
    <xf numFmtId="38" fontId="21" fillId="0" borderId="9" xfId="1" applyFont="1" applyBorder="1" applyAlignment="1">
      <alignment vertical="center"/>
    </xf>
    <xf numFmtId="38" fontId="21" fillId="0" borderId="9" xfId="0" applyNumberFormat="1" applyFont="1" applyBorder="1" applyAlignment="1">
      <alignment horizontal="right" vertical="center"/>
    </xf>
    <xf numFmtId="38" fontId="21" fillId="6" borderId="9" xfId="0" applyNumberFormat="1" applyFont="1" applyFill="1" applyBorder="1" applyAlignment="1">
      <alignment vertical="center"/>
    </xf>
    <xf numFmtId="38" fontId="21" fillId="6" borderId="15" xfId="0" applyNumberFormat="1" applyFont="1" applyFill="1" applyBorder="1" applyAlignment="1">
      <alignment horizontal="right" vertical="center"/>
    </xf>
    <xf numFmtId="0" fontId="15" fillId="6" borderId="11" xfId="0" applyFont="1" applyFill="1" applyBorder="1" applyAlignment="1">
      <alignment vertical="center"/>
    </xf>
    <xf numFmtId="0" fontId="15" fillId="6" borderId="16" xfId="0" applyFont="1" applyFill="1" applyBorder="1" applyAlignment="1">
      <alignment vertical="center"/>
    </xf>
    <xf numFmtId="0" fontId="20" fillId="6" borderId="11" xfId="0" applyFont="1" applyFill="1" applyBorder="1" applyAlignment="1">
      <alignment vertical="center"/>
    </xf>
    <xf numFmtId="0" fontId="0" fillId="0" borderId="0" xfId="0" applyBorder="1"/>
    <xf numFmtId="0" fontId="20" fillId="0" borderId="0" xfId="0" applyFont="1" applyBorder="1" applyAlignment="1">
      <alignment vertical="center"/>
    </xf>
    <xf numFmtId="0" fontId="20" fillId="0" borderId="0" xfId="0" applyFont="1" applyBorder="1" applyAlignment="1">
      <alignment vertical="center" wrapText="1"/>
    </xf>
    <xf numFmtId="0" fontId="15" fillId="0" borderId="0" xfId="0" applyFont="1" applyAlignment="1">
      <alignment vertical="top"/>
    </xf>
    <xf numFmtId="0" fontId="20" fillId="0" borderId="0" xfId="0" applyFont="1" applyAlignment="1">
      <alignment horizontal="right"/>
    </xf>
    <xf numFmtId="0" fontId="15" fillId="3" borderId="0" xfId="0" applyFont="1" applyFill="1" applyAlignment="1">
      <alignment vertical="center"/>
    </xf>
    <xf numFmtId="0" fontId="22" fillId="0" borderId="15"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8" xfId="0" applyFont="1" applyBorder="1" applyAlignment="1">
      <alignment horizontal="center" vertical="center" wrapText="1"/>
    </xf>
    <xf numFmtId="0" fontId="20" fillId="3" borderId="9" xfId="0" applyFont="1" applyFill="1" applyBorder="1" applyAlignment="1" applyProtection="1">
      <alignment horizontal="center" vertical="center"/>
      <protection locked="0"/>
    </xf>
    <xf numFmtId="0" fontId="20" fillId="3" borderId="11" xfId="0" applyFont="1" applyFill="1" applyBorder="1" applyAlignment="1" applyProtection="1">
      <alignment horizontal="center" vertical="center"/>
      <protection locked="0"/>
    </xf>
    <xf numFmtId="0" fontId="21" fillId="3" borderId="9"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21" fillId="0" borderId="19" xfId="0" applyFont="1" applyBorder="1" applyAlignment="1">
      <alignment horizontal="center" vertical="center"/>
    </xf>
    <xf numFmtId="0" fontId="21" fillId="0" borderId="19" xfId="0" applyFont="1" applyBorder="1" applyAlignment="1">
      <alignment horizontal="center" vertical="center" wrapText="1"/>
    </xf>
    <xf numFmtId="0" fontId="18" fillId="0" borderId="19" xfId="0" applyFont="1" applyBorder="1" applyAlignment="1">
      <alignment horizontal="center"/>
    </xf>
    <xf numFmtId="0" fontId="20" fillId="0" borderId="19" xfId="0" applyFont="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5" xfId="0" applyFont="1" applyFill="1" applyBorder="1" applyAlignment="1">
      <alignment horizontal="left" vertical="center"/>
    </xf>
    <xf numFmtId="0" fontId="13" fillId="0" borderId="13" xfId="0" applyFont="1" applyFill="1" applyBorder="1" applyAlignment="1">
      <alignment horizontal="left" vertical="center"/>
    </xf>
    <xf numFmtId="0" fontId="13" fillId="0" borderId="14" xfId="0" applyFont="1" applyFill="1" applyBorder="1" applyAlignment="1">
      <alignment horizontal="left" vertical="center"/>
    </xf>
    <xf numFmtId="0" fontId="13" fillId="0" borderId="12" xfId="0" applyFont="1" applyFill="1" applyBorder="1" applyAlignment="1">
      <alignment horizontal="left" vertical="center"/>
    </xf>
    <xf numFmtId="38" fontId="17" fillId="0" borderId="13" xfId="0" applyNumberFormat="1" applyFont="1" applyFill="1" applyBorder="1" applyAlignment="1">
      <alignment horizontal="right" vertical="center"/>
    </xf>
    <xf numFmtId="38" fontId="17" fillId="0" borderId="12" xfId="0" applyNumberFormat="1" applyFont="1" applyFill="1" applyBorder="1" applyAlignment="1">
      <alignment horizontal="right" vertical="center"/>
    </xf>
    <xf numFmtId="0" fontId="13" fillId="0" borderId="13"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14" fillId="0" borderId="10" xfId="0" applyFont="1" applyFill="1" applyBorder="1" applyAlignment="1">
      <alignment horizontal="center"/>
    </xf>
    <xf numFmtId="0" fontId="14" fillId="0" borderId="11" xfId="0" applyFont="1" applyFill="1" applyBorder="1" applyAlignment="1">
      <alignment horizontal="center"/>
    </xf>
    <xf numFmtId="0" fontId="5" fillId="0" borderId="1" xfId="0" applyFont="1" applyBorder="1" applyAlignment="1">
      <alignment horizontal="center" vertical="center" textRotation="255"/>
    </xf>
    <xf numFmtId="0" fontId="6" fillId="0" borderId="7" xfId="0" applyFont="1" applyBorder="1"/>
    <xf numFmtId="0" fontId="5" fillId="0" borderId="5" xfId="0" applyFont="1" applyBorder="1" applyAlignment="1">
      <alignment vertical="center"/>
    </xf>
    <xf numFmtId="0" fontId="6" fillId="0" borderId="6" xfId="0" applyFont="1" applyBorder="1"/>
    <xf numFmtId="0" fontId="6" fillId="0" borderId="4" xfId="0" applyFont="1" applyBorder="1"/>
    <xf numFmtId="0" fontId="16" fillId="4" borderId="17" xfId="0" applyFont="1" applyFill="1" applyBorder="1" applyAlignment="1" applyProtection="1">
      <alignment vertical="center"/>
    </xf>
    <xf numFmtId="0" fontId="16" fillId="4" borderId="18" xfId="0" applyFont="1" applyFill="1" applyBorder="1" applyAlignment="1" applyProtection="1">
      <alignment vertical="center"/>
    </xf>
    <xf numFmtId="0" fontId="11" fillId="0" borderId="16" xfId="0" applyFont="1" applyFill="1" applyBorder="1" applyAlignment="1">
      <alignment horizontal="center" vertical="center"/>
    </xf>
    <xf numFmtId="0" fontId="11" fillId="0" borderId="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115581</xdr:colOff>
      <xdr:row>104</xdr:row>
      <xdr:rowOff>183268</xdr:rowOff>
    </xdr:from>
    <xdr:to>
      <xdr:col>24</xdr:col>
      <xdr:colOff>137562</xdr:colOff>
      <xdr:row>105</xdr:row>
      <xdr:rowOff>183268</xdr:rowOff>
    </xdr:to>
    <xdr:sp macro="" textlink="">
      <xdr:nvSpPr>
        <xdr:cNvPr id="4" name="矢印: 右 3">
          <a:extLst>
            <a:ext uri="{FF2B5EF4-FFF2-40B4-BE49-F238E27FC236}">
              <a16:creationId xmlns:a16="http://schemas.microsoft.com/office/drawing/2014/main" id="{26FF64BA-BB5B-4297-B299-891BDBC5C74A}"/>
            </a:ext>
          </a:extLst>
        </xdr:cNvPr>
        <xdr:cNvSpPr/>
      </xdr:nvSpPr>
      <xdr:spPr>
        <a:xfrm>
          <a:off x="3690257" y="2951121"/>
          <a:ext cx="481423" cy="369794"/>
        </a:xfrm>
        <a:prstGeom prst="rightArrow">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817545</xdr:colOff>
      <xdr:row>106</xdr:row>
      <xdr:rowOff>139343</xdr:rowOff>
    </xdr:from>
    <xdr:to>
      <xdr:col>20</xdr:col>
      <xdr:colOff>817546</xdr:colOff>
      <xdr:row>106</xdr:row>
      <xdr:rowOff>463343</xdr:rowOff>
    </xdr:to>
    <xdr:cxnSp macro="">
      <xdr:nvCxnSpPr>
        <xdr:cNvPr id="15" name="直線コネクタ 14">
          <a:extLst>
            <a:ext uri="{FF2B5EF4-FFF2-40B4-BE49-F238E27FC236}">
              <a16:creationId xmlns:a16="http://schemas.microsoft.com/office/drawing/2014/main" id="{FF45F561-B29C-4734-955D-27A6E658F208}"/>
            </a:ext>
          </a:extLst>
        </xdr:cNvPr>
        <xdr:cNvCxnSpPr/>
      </xdr:nvCxnSpPr>
      <xdr:spPr>
        <a:xfrm>
          <a:off x="2621692" y="3848490"/>
          <a:ext cx="1" cy="324000"/>
        </a:xfrm>
        <a:prstGeom prst="line">
          <a:avLst/>
        </a:prstGeom>
        <a:ln>
          <a:solidFill>
            <a:sysClr val="windowText" lastClr="000000"/>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129267</xdr:colOff>
      <xdr:row>23</xdr:row>
      <xdr:rowOff>92983</xdr:rowOff>
    </xdr:from>
    <xdr:to>
      <xdr:col>8</xdr:col>
      <xdr:colOff>435429</xdr:colOff>
      <xdr:row>24</xdr:row>
      <xdr:rowOff>353786</xdr:rowOff>
    </xdr:to>
    <xdr:sp macro="" textlink="">
      <xdr:nvSpPr>
        <xdr:cNvPr id="7" name="矢印: 下 6">
          <a:extLst>
            <a:ext uri="{FF2B5EF4-FFF2-40B4-BE49-F238E27FC236}">
              <a16:creationId xmlns:a16="http://schemas.microsoft.com/office/drawing/2014/main" id="{28B2F027-19F6-4185-9372-75B13702E93F}"/>
            </a:ext>
          </a:extLst>
        </xdr:cNvPr>
        <xdr:cNvSpPr/>
      </xdr:nvSpPr>
      <xdr:spPr>
        <a:xfrm>
          <a:off x="4728481" y="6120947"/>
          <a:ext cx="932091" cy="791482"/>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sheetPr>
  <dimension ref="B3:CQ1110"/>
  <sheetViews>
    <sheetView showGridLines="0" tabSelected="1" view="pageBreakPreview" zoomScale="70" zoomScaleNormal="70" zoomScaleSheetLayoutView="70" workbookViewId="0">
      <selection activeCell="J15" sqref="J15:K15"/>
    </sheetView>
  </sheetViews>
  <sheetFormatPr defaultColWidth="12.75" defaultRowHeight="15" customHeight="1"/>
  <cols>
    <col min="1" max="1" width="3.375" customWidth="1"/>
    <col min="2" max="5" width="8.25" customWidth="1"/>
    <col min="6" max="6" width="12.875" customWidth="1"/>
    <col min="7" max="7" width="14.625" customWidth="1"/>
    <col min="8" max="8" width="8.25" customWidth="1"/>
    <col min="9" max="9" width="16.5" customWidth="1"/>
    <col min="10" max="10" width="6.125" customWidth="1"/>
    <col min="11" max="11" width="17.75" customWidth="1"/>
    <col min="12" max="12" width="6.125" customWidth="1"/>
    <col min="13" max="13" width="17.875" customWidth="1"/>
    <col min="14" max="14" width="3.625" customWidth="1"/>
    <col min="15" max="16" width="8.25" customWidth="1"/>
    <col min="17" max="17" width="2" customWidth="1"/>
    <col min="18" max="19" width="5.875" customWidth="1"/>
    <col min="20" max="20" width="9.875" customWidth="1"/>
    <col min="21" max="21" width="13.125" customWidth="1"/>
    <col min="22" max="22" width="4.125" customWidth="1"/>
    <col min="23" max="23" width="6" customWidth="1"/>
    <col min="24" max="24" width="13.125" customWidth="1"/>
    <col min="25" max="25" width="7.875" customWidth="1"/>
    <col min="26" max="26" width="10" customWidth="1"/>
    <col min="27" max="27" width="7.875" customWidth="1"/>
    <col min="28" max="28" width="18.5" customWidth="1"/>
    <col min="29" max="29" width="8.5" customWidth="1"/>
    <col min="30" max="30" width="8.75" customWidth="1"/>
    <col min="31" max="31" width="6.5" customWidth="1"/>
    <col min="32" max="32" width="2.125" customWidth="1"/>
    <col min="33" max="33" width="19" customWidth="1"/>
    <col min="34" max="34" width="6.375" customWidth="1"/>
    <col min="35" max="35" width="1.875" customWidth="1"/>
    <col min="36" max="36" width="7.875" customWidth="1"/>
    <col min="37" max="38" width="11" customWidth="1"/>
    <col min="39" max="39" width="3.125" customWidth="1"/>
    <col min="40" max="40" width="3.375" customWidth="1"/>
    <col min="41" max="41" width="5.75" customWidth="1"/>
    <col min="42" max="42" width="7.625" customWidth="1"/>
    <col min="43" max="43" width="3.875" customWidth="1"/>
    <col min="44" max="44" width="4.375" customWidth="1"/>
    <col min="45" max="45" width="6.375" customWidth="1"/>
    <col min="46" max="46" width="2.75" customWidth="1"/>
    <col min="47" max="47" width="4.375" customWidth="1"/>
    <col min="48" max="48" width="5.75" customWidth="1"/>
    <col min="49" max="49" width="4.375" customWidth="1"/>
    <col min="50" max="50" width="7.625" customWidth="1"/>
    <col min="51" max="51" width="4.375" customWidth="1"/>
    <col min="52" max="52" width="1.125" style="43" customWidth="1"/>
    <col min="53" max="53" width="6.375" style="43" customWidth="1"/>
    <col min="54" max="95" width="12.75" style="43" customWidth="1"/>
  </cols>
  <sheetData>
    <row r="3" spans="2:13" ht="15" customHeight="1">
      <c r="B3" s="67" t="s">
        <v>71</v>
      </c>
      <c r="C3" s="68"/>
      <c r="D3" s="68"/>
      <c r="E3" s="68"/>
      <c r="F3" s="68"/>
      <c r="G3" s="68"/>
      <c r="H3" s="68"/>
      <c r="I3" s="68"/>
      <c r="J3" s="68"/>
      <c r="K3" s="68"/>
      <c r="L3" s="68"/>
      <c r="M3" s="69"/>
    </row>
    <row r="4" spans="2:13" ht="15" customHeight="1">
      <c r="B4" s="70"/>
      <c r="C4" s="71"/>
      <c r="D4" s="71"/>
      <c r="E4" s="71"/>
      <c r="F4" s="71"/>
      <c r="G4" s="71"/>
      <c r="H4" s="71"/>
      <c r="I4" s="71"/>
      <c r="J4" s="71"/>
      <c r="K4" s="71"/>
      <c r="L4" s="71"/>
      <c r="M4" s="72"/>
    </row>
    <row r="5" spans="2:13" ht="15" customHeight="1">
      <c r="B5" s="70"/>
      <c r="C5" s="71"/>
      <c r="D5" s="71"/>
      <c r="E5" s="71"/>
      <c r="F5" s="71"/>
      <c r="G5" s="71"/>
      <c r="H5" s="71"/>
      <c r="I5" s="71"/>
      <c r="J5" s="71"/>
      <c r="K5" s="71"/>
      <c r="L5" s="71"/>
      <c r="M5" s="72"/>
    </row>
    <row r="6" spans="2:13" ht="15" customHeight="1">
      <c r="B6" s="73"/>
      <c r="C6" s="74"/>
      <c r="D6" s="74"/>
      <c r="E6" s="74"/>
      <c r="F6" s="74"/>
      <c r="G6" s="74"/>
      <c r="H6" s="74"/>
      <c r="I6" s="74"/>
      <c r="J6" s="74"/>
      <c r="K6" s="74"/>
      <c r="L6" s="74"/>
      <c r="M6" s="75"/>
    </row>
    <row r="10" spans="2:13" ht="23.25" customHeight="1">
      <c r="C10" s="45" t="s">
        <v>60</v>
      </c>
    </row>
    <row r="11" spans="2:13" ht="23.25" customHeight="1">
      <c r="C11" s="45" t="s">
        <v>64</v>
      </c>
    </row>
    <row r="12" spans="2:13" ht="23.25" customHeight="1">
      <c r="C12" s="45"/>
    </row>
    <row r="13" spans="2:13" ht="15" customHeight="1">
      <c r="C13" s="45"/>
    </row>
    <row r="15" spans="2:13" ht="37.5" customHeight="1">
      <c r="C15" s="48" t="s">
        <v>61</v>
      </c>
      <c r="J15" s="76" t="s">
        <v>56</v>
      </c>
      <c r="K15" s="77"/>
    </row>
    <row r="16" spans="2:13" ht="36" customHeight="1">
      <c r="C16" s="45"/>
      <c r="G16" s="44"/>
      <c r="H16" s="44"/>
    </row>
    <row r="17" spans="3:14" ht="36.75" customHeight="1">
      <c r="C17" s="48" t="s">
        <v>65</v>
      </c>
      <c r="G17" s="44"/>
      <c r="H17" s="44"/>
      <c r="J17" s="78">
        <v>20</v>
      </c>
      <c r="K17" s="79"/>
      <c r="L17" s="47" t="s">
        <v>50</v>
      </c>
    </row>
    <row r="18" spans="3:14" ht="18" customHeight="1">
      <c r="C18" s="64" t="s">
        <v>62</v>
      </c>
      <c r="L18" s="44"/>
      <c r="M18" s="44"/>
      <c r="N18" s="44"/>
    </row>
    <row r="19" spans="3:14" ht="18" customHeight="1">
      <c r="C19" s="45"/>
      <c r="G19" s="44"/>
      <c r="H19" s="44"/>
      <c r="I19" s="44"/>
      <c r="J19" s="44"/>
      <c r="K19" s="44"/>
      <c r="L19" s="44"/>
      <c r="M19" s="44"/>
      <c r="N19" s="44"/>
    </row>
    <row r="20" spans="3:14" ht="37.5" customHeight="1">
      <c r="C20" s="48" t="s">
        <v>68</v>
      </c>
      <c r="J20" s="78">
        <v>50</v>
      </c>
      <c r="K20" s="79"/>
      <c r="L20" s="47" t="s">
        <v>51</v>
      </c>
      <c r="M20" s="44"/>
      <c r="N20" s="44"/>
    </row>
    <row r="21" spans="3:14" ht="18" customHeight="1">
      <c r="C21" s="64" t="s">
        <v>63</v>
      </c>
      <c r="G21" s="44"/>
      <c r="H21" s="44"/>
      <c r="I21" s="44"/>
      <c r="J21" s="44"/>
      <c r="K21" s="44"/>
      <c r="L21" s="44"/>
      <c r="M21" s="44"/>
      <c r="N21" s="44"/>
    </row>
    <row r="22" spans="3:14" ht="18" customHeight="1">
      <c r="C22" s="45"/>
      <c r="G22" s="44"/>
      <c r="H22" s="44"/>
      <c r="I22" s="44"/>
      <c r="J22" s="44"/>
      <c r="K22" s="44"/>
      <c r="L22" s="44"/>
      <c r="M22" s="44"/>
      <c r="N22" s="44"/>
    </row>
    <row r="23" spans="3:14" ht="18" customHeight="1">
      <c r="C23" s="45"/>
      <c r="G23" s="44"/>
      <c r="H23" s="44"/>
      <c r="K23" s="44"/>
      <c r="L23" s="44"/>
      <c r="M23" s="44"/>
      <c r="N23" s="44"/>
    </row>
    <row r="24" spans="3:14" ht="41.25" customHeight="1">
      <c r="C24" s="45"/>
      <c r="G24" s="44"/>
      <c r="H24" s="44"/>
      <c r="I24" s="44"/>
      <c r="J24" s="44"/>
      <c r="K24" s="44"/>
      <c r="L24" s="44"/>
      <c r="M24" s="44"/>
      <c r="N24" s="44"/>
    </row>
    <row r="25" spans="3:14" ht="37.5" customHeight="1">
      <c r="C25" s="45"/>
      <c r="G25" s="44"/>
      <c r="H25" s="44"/>
    </row>
    <row r="26" spans="3:14" ht="42.75" customHeight="1">
      <c r="C26" s="48" t="s">
        <v>67</v>
      </c>
      <c r="L26" s="65" t="s">
        <v>58</v>
      </c>
    </row>
    <row r="27" spans="3:14" ht="42.75" customHeight="1">
      <c r="C27" s="82"/>
      <c r="D27" s="82"/>
      <c r="E27" s="82"/>
      <c r="F27" s="82"/>
      <c r="G27" s="83" t="s">
        <v>53</v>
      </c>
      <c r="H27" s="83"/>
      <c r="I27" s="83" t="s">
        <v>54</v>
      </c>
      <c r="J27" s="83"/>
      <c r="K27" s="83" t="s">
        <v>66</v>
      </c>
      <c r="L27" s="83"/>
    </row>
    <row r="28" spans="3:14" ht="45" customHeight="1">
      <c r="C28" s="80" t="s">
        <v>52</v>
      </c>
      <c r="D28" s="80"/>
      <c r="E28" s="80"/>
      <c r="F28" s="80"/>
      <c r="G28" s="56">
        <f>X78</f>
        <v>7898</v>
      </c>
      <c r="H28" s="58" t="s">
        <v>55</v>
      </c>
      <c r="I28" s="52">
        <f>X79</f>
        <v>6270</v>
      </c>
      <c r="J28" s="49" t="s">
        <v>55</v>
      </c>
      <c r="K28" s="52">
        <f>G28-I28</f>
        <v>1628</v>
      </c>
      <c r="L28" s="49" t="s">
        <v>55</v>
      </c>
    </row>
    <row r="29" spans="3:14" ht="45" customHeight="1">
      <c r="C29" s="81" t="s">
        <v>59</v>
      </c>
      <c r="D29" s="81"/>
      <c r="E29" s="81"/>
      <c r="F29" s="81"/>
      <c r="G29" s="57">
        <f>IF(J15="使用中",AB105,"―")</f>
        <v>8360</v>
      </c>
      <c r="H29" s="59" t="s">
        <v>55</v>
      </c>
      <c r="I29" s="53">
        <f>IF(J15="使用中",AB107,"―")</f>
        <v>6710</v>
      </c>
      <c r="J29" s="50" t="s">
        <v>55</v>
      </c>
      <c r="K29" s="53">
        <f>IF(J15="使用中",AB108,"―")</f>
        <v>1650</v>
      </c>
      <c r="L29" s="50" t="s">
        <v>55</v>
      </c>
    </row>
    <row r="30" spans="3:14" ht="45" customHeight="1">
      <c r="C30" s="80" t="s">
        <v>57</v>
      </c>
      <c r="D30" s="80"/>
      <c r="E30" s="80"/>
      <c r="F30" s="80"/>
      <c r="G30" s="56">
        <f>IF(J15="使用中",G28+G29,G28)</f>
        <v>16258</v>
      </c>
      <c r="H30" s="60" t="s">
        <v>55</v>
      </c>
      <c r="I30" s="54">
        <f>IF(J15="使用中",I28+I29,I28)</f>
        <v>12980</v>
      </c>
      <c r="J30" s="51" t="s">
        <v>55</v>
      </c>
      <c r="K30" s="55">
        <f>IF(J15="使用中",G30-I30,K28)</f>
        <v>3278</v>
      </c>
      <c r="L30" s="51" t="s">
        <v>55</v>
      </c>
      <c r="M30" s="44"/>
      <c r="N30" s="44"/>
    </row>
    <row r="31" spans="3:14" ht="18" customHeight="1"/>
    <row r="32" spans="3:14" ht="18" customHeight="1"/>
    <row r="33" spans="3:13" ht="18" customHeight="1"/>
    <row r="34" spans="3:13" ht="18" customHeight="1">
      <c r="C34" s="43" t="s">
        <v>69</v>
      </c>
    </row>
    <row r="35" spans="3:13" ht="18" customHeight="1">
      <c r="C35" s="43" t="s">
        <v>70</v>
      </c>
      <c r="I35" s="44"/>
      <c r="J35" s="44"/>
      <c r="K35" s="44"/>
      <c r="L35" s="44"/>
      <c r="M35" s="44"/>
    </row>
    <row r="36" spans="3:13" ht="18" customHeight="1">
      <c r="C36" s="45"/>
      <c r="G36" s="44"/>
      <c r="H36" s="46"/>
    </row>
    <row r="37" spans="3:13" ht="18" customHeight="1"/>
    <row r="38" spans="3:13" ht="18" customHeight="1"/>
    <row r="39" spans="3:13" ht="18" customHeight="1"/>
    <row r="40" spans="3:13" ht="18" customHeight="1"/>
    <row r="41" spans="3:13" ht="18" customHeight="1">
      <c r="E41" s="61"/>
      <c r="F41" s="61"/>
      <c r="G41" s="61"/>
      <c r="H41" s="61"/>
      <c r="I41" s="61"/>
    </row>
    <row r="42" spans="3:13" ht="18" customHeight="1">
      <c r="E42" s="62"/>
      <c r="F42" s="62"/>
      <c r="G42" s="62"/>
      <c r="H42" s="62"/>
      <c r="I42" s="61"/>
    </row>
    <row r="43" spans="3:13" ht="18" customHeight="1">
      <c r="E43" s="63"/>
      <c r="F43" s="63"/>
      <c r="G43" s="63"/>
      <c r="H43" s="63"/>
      <c r="I43" s="61"/>
    </row>
    <row r="44" spans="3:13" ht="18" customHeight="1">
      <c r="E44" s="62"/>
      <c r="F44" s="62"/>
      <c r="G44" s="62"/>
      <c r="H44" s="62"/>
      <c r="I44" s="61"/>
    </row>
    <row r="45" spans="3:13" ht="18" customHeight="1">
      <c r="E45" s="61"/>
      <c r="F45" s="61"/>
      <c r="G45" s="61"/>
      <c r="H45" s="61"/>
      <c r="I45" s="61"/>
    </row>
    <row r="46" spans="3:13" ht="18" customHeight="1">
      <c r="E46" s="61"/>
      <c r="F46" s="61"/>
      <c r="G46" s="61"/>
      <c r="H46" s="61"/>
      <c r="I46" s="61"/>
    </row>
    <row r="47" spans="3:13" ht="18" customHeight="1">
      <c r="E47" s="61"/>
      <c r="F47" s="61"/>
      <c r="G47" s="61"/>
      <c r="H47" s="61"/>
      <c r="I47" s="61"/>
    </row>
    <row r="48" spans="3:13" ht="18" hidden="1" customHeight="1"/>
    <row r="49" spans="17:53" ht="18" hidden="1" customHeight="1"/>
    <row r="50" spans="17:53" ht="18" hidden="1" customHeight="1"/>
    <row r="51" spans="17:53" ht="18" hidden="1" customHeight="1"/>
    <row r="52" spans="17:53" ht="18" hidden="1" customHeight="1"/>
    <row r="53" spans="17:53" ht="18" hidden="1" customHeight="1"/>
    <row r="54" spans="17:53" ht="18" hidden="1" customHeight="1"/>
    <row r="55" spans="17:53" ht="18" hidden="1" customHeight="1"/>
    <row r="56" spans="17:53" ht="18" hidden="1" customHeight="1"/>
    <row r="57" spans="17:53" ht="29.25" hidden="1" customHeight="1"/>
    <row r="58" spans="17:53" ht="29.25" hidden="1" customHeight="1"/>
    <row r="59" spans="17:53" ht="27.75" hidden="1" customHeight="1"/>
    <row r="60" spans="17:53" ht="56.25" hidden="1" customHeight="1"/>
    <row r="61" spans="17:53" ht="40.5" hidden="1" customHeight="1"/>
    <row r="62" spans="17:53" ht="18" hidden="1" customHeight="1"/>
    <row r="63" spans="17:53" ht="18" hidden="1" customHeight="1">
      <c r="Q63" s="20"/>
      <c r="R63" s="20"/>
      <c r="S63" s="20"/>
      <c r="T63" s="20"/>
      <c r="U63" s="20"/>
      <c r="V63" s="20"/>
      <c r="W63" s="20"/>
      <c r="X63" s="20"/>
      <c r="Y63" s="20"/>
      <c r="Z63" s="20"/>
      <c r="AA63" s="20"/>
      <c r="AB63" s="20"/>
      <c r="AC63" s="20"/>
      <c r="AD63" s="20"/>
      <c r="AE63" s="20"/>
      <c r="AF63" s="20"/>
    </row>
    <row r="64" spans="17:53" ht="18" hidden="1" customHeight="1">
      <c r="Q64" s="21"/>
      <c r="R64" s="21"/>
      <c r="S64" s="21"/>
      <c r="T64" s="22"/>
      <c r="U64" s="21"/>
      <c r="V64" s="21"/>
      <c r="W64" s="21"/>
      <c r="X64" s="21"/>
      <c r="Y64" s="21"/>
      <c r="Z64" s="21"/>
      <c r="AA64" s="21"/>
      <c r="AB64" s="21"/>
      <c r="AC64" s="21"/>
      <c r="AD64" s="21"/>
      <c r="AE64" s="21"/>
      <c r="AF64" s="21"/>
      <c r="AG64" s="1"/>
      <c r="AH64" s="1"/>
      <c r="AI64" s="1"/>
      <c r="AJ64" s="1"/>
      <c r="AK64" s="1"/>
      <c r="AL64" s="1"/>
      <c r="AM64" s="1"/>
      <c r="AN64" s="1"/>
      <c r="AO64" s="1"/>
      <c r="AP64" s="1"/>
      <c r="AQ64" s="1"/>
      <c r="AR64" s="1"/>
      <c r="AS64" s="1"/>
      <c r="AT64" s="1"/>
      <c r="AU64" s="1"/>
      <c r="AV64" s="1"/>
      <c r="AW64" s="1"/>
      <c r="AX64" s="1"/>
      <c r="AY64" s="1"/>
      <c r="AZ64" s="47"/>
      <c r="BA64" s="47"/>
    </row>
    <row r="65" spans="17:53" ht="18" hidden="1" customHeight="1">
      <c r="Q65" s="21"/>
      <c r="R65" s="21"/>
      <c r="S65" s="21"/>
      <c r="T65" s="22"/>
      <c r="U65" s="21"/>
      <c r="V65" s="21"/>
      <c r="W65" s="21"/>
      <c r="X65" s="21"/>
      <c r="Y65" s="21"/>
      <c r="Z65" s="21"/>
      <c r="AA65" s="21"/>
      <c r="AB65" s="21"/>
      <c r="AC65" s="21"/>
      <c r="AD65" s="21"/>
      <c r="AE65" s="21"/>
      <c r="AF65" s="21"/>
      <c r="AG65" s="1"/>
      <c r="AH65" s="1"/>
      <c r="AI65" s="1"/>
      <c r="AJ65" s="1"/>
      <c r="AK65" s="1"/>
      <c r="AL65" s="1"/>
      <c r="AM65" s="1"/>
      <c r="AN65" s="1"/>
      <c r="AO65" s="1"/>
      <c r="AP65" s="1"/>
      <c r="AQ65" s="1"/>
      <c r="AR65" s="1"/>
      <c r="AS65" s="1"/>
      <c r="AT65" s="1"/>
      <c r="AU65" s="1"/>
      <c r="AV65" s="1"/>
      <c r="AW65" s="1"/>
      <c r="AX65" s="1"/>
      <c r="AY65" s="1"/>
      <c r="AZ65" s="47"/>
      <c r="BA65" s="47"/>
    </row>
    <row r="66" spans="17:53" ht="18" hidden="1" customHeight="1">
      <c r="Q66" s="21"/>
      <c r="R66" s="21"/>
      <c r="S66" s="21"/>
      <c r="T66" s="22"/>
      <c r="U66" s="21"/>
      <c r="V66" s="21"/>
      <c r="W66" s="21"/>
      <c r="X66" s="21"/>
      <c r="Y66" s="21"/>
      <c r="Z66" s="21"/>
      <c r="AA66" s="21"/>
      <c r="AB66" s="21"/>
      <c r="AC66" s="21"/>
      <c r="AD66" s="21"/>
      <c r="AE66" s="21"/>
      <c r="AF66" s="21"/>
      <c r="AG66" s="1"/>
      <c r="AH66" s="1"/>
      <c r="AI66" s="1"/>
      <c r="AJ66" s="1"/>
      <c r="AK66" s="1"/>
      <c r="AL66" s="1"/>
      <c r="AM66" s="1"/>
      <c r="AN66" s="1"/>
      <c r="AO66" s="1"/>
      <c r="AP66" s="1"/>
      <c r="AQ66" s="1"/>
      <c r="AR66" s="1"/>
      <c r="AS66" s="1"/>
      <c r="AT66" s="1"/>
      <c r="AU66" s="1"/>
      <c r="AV66" s="1"/>
      <c r="AW66" s="1"/>
      <c r="AX66" s="1"/>
      <c r="AY66" s="1"/>
      <c r="AZ66" s="47"/>
      <c r="BA66" s="47"/>
    </row>
    <row r="67" spans="17:53" ht="18" hidden="1" customHeight="1">
      <c r="Q67" s="21"/>
      <c r="R67" s="21"/>
      <c r="S67" s="34" t="s">
        <v>46</v>
      </c>
      <c r="T67" s="22"/>
      <c r="U67" s="21"/>
      <c r="V67" s="21"/>
      <c r="W67" s="21"/>
      <c r="X67" s="21"/>
      <c r="Y67" s="21"/>
      <c r="Z67" s="21"/>
      <c r="AA67" s="21"/>
      <c r="AB67" s="21"/>
      <c r="AC67" s="21"/>
      <c r="AD67" s="21"/>
      <c r="AE67" s="21"/>
      <c r="AF67" s="21"/>
      <c r="AG67" s="1"/>
      <c r="AH67" s="1"/>
      <c r="AI67" s="1"/>
      <c r="AJ67" s="1"/>
      <c r="AK67" s="1"/>
      <c r="AL67" s="1"/>
      <c r="AM67" s="1"/>
      <c r="AN67" s="1"/>
      <c r="AO67" s="1"/>
      <c r="AP67" s="1"/>
      <c r="AQ67" s="1"/>
      <c r="AR67" s="1"/>
      <c r="AS67" s="1"/>
      <c r="AT67" s="1"/>
      <c r="AU67" s="1"/>
      <c r="AV67" s="1"/>
      <c r="AW67" s="1"/>
      <c r="AX67" s="1"/>
      <c r="AY67" s="1"/>
      <c r="AZ67" s="47"/>
      <c r="BA67" s="47"/>
    </row>
    <row r="68" spans="17:53" ht="18" hidden="1" customHeight="1">
      <c r="Q68" s="21"/>
      <c r="R68" s="21"/>
      <c r="S68" s="34"/>
      <c r="T68" s="22"/>
      <c r="U68" s="21"/>
      <c r="V68" s="21"/>
      <c r="W68" s="21"/>
      <c r="X68" s="21"/>
      <c r="Y68" s="21"/>
      <c r="Z68" s="21"/>
      <c r="AA68" s="21"/>
      <c r="AB68" s="21"/>
      <c r="AC68" s="21"/>
      <c r="AD68" s="21"/>
      <c r="AE68" s="21"/>
      <c r="AF68" s="21"/>
      <c r="AG68" s="1"/>
      <c r="AH68" s="1"/>
      <c r="AI68" s="1"/>
      <c r="AJ68" s="1"/>
      <c r="AK68" s="1"/>
      <c r="AL68" s="1"/>
      <c r="AM68" s="1"/>
      <c r="AN68" s="1"/>
      <c r="AO68" s="1"/>
      <c r="AP68" s="1"/>
      <c r="AQ68" s="1"/>
      <c r="AR68" s="1"/>
      <c r="AS68" s="1"/>
      <c r="AT68" s="1"/>
      <c r="AU68" s="1"/>
      <c r="AV68" s="1"/>
      <c r="AW68" s="1"/>
      <c r="AX68" s="1"/>
      <c r="AY68" s="1"/>
      <c r="AZ68" s="47"/>
      <c r="BA68" s="47"/>
    </row>
    <row r="69" spans="17:53" ht="18" hidden="1" customHeight="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7:53" ht="18" hidden="1" customHeight="1">
      <c r="Q70" s="1"/>
      <c r="R70" s="2" t="s">
        <v>0</v>
      </c>
      <c r="S70" s="1"/>
      <c r="T70" s="1"/>
      <c r="U70" s="1"/>
      <c r="V70" s="1"/>
      <c r="W70" s="1"/>
      <c r="X70" s="1"/>
      <c r="Y70" s="1"/>
      <c r="Z70" s="1"/>
      <c r="AA70" s="1"/>
      <c r="AB70" s="1"/>
      <c r="AC70" s="1"/>
      <c r="AD70" s="1"/>
      <c r="AE70" s="1"/>
      <c r="AF70" s="1"/>
      <c r="AG70" s="1"/>
      <c r="AH70" s="1"/>
      <c r="AI70" s="1"/>
      <c r="AJ70" s="1"/>
      <c r="AK70" s="1" t="s">
        <v>1</v>
      </c>
      <c r="AL70" s="1"/>
      <c r="AM70" s="1"/>
      <c r="AN70" s="1"/>
      <c r="AO70" s="1"/>
      <c r="AP70" s="1"/>
      <c r="AQ70" s="1"/>
      <c r="AR70" s="1"/>
      <c r="AS70" s="1" t="s">
        <v>2</v>
      </c>
      <c r="AT70" s="1"/>
      <c r="AU70" s="1"/>
      <c r="AV70" s="1"/>
      <c r="AW70" s="1"/>
      <c r="AX70" s="1"/>
    </row>
    <row r="71" spans="17:53" ht="18" hidden="1" customHeight="1">
      <c r="Q71" s="1"/>
      <c r="R71" s="1" t="s">
        <v>3</v>
      </c>
      <c r="S71" s="1"/>
      <c r="T71" s="1"/>
      <c r="U71" s="1"/>
      <c r="V71" s="1"/>
      <c r="W71" s="1"/>
      <c r="X71" s="1"/>
      <c r="Y71" s="1"/>
      <c r="Z71" s="1"/>
      <c r="AA71" s="1"/>
      <c r="AB71" s="1"/>
      <c r="AC71" s="1" t="s">
        <v>4</v>
      </c>
      <c r="AD71" s="1"/>
      <c r="AE71" s="1"/>
      <c r="AF71" s="1" t="s">
        <v>5</v>
      </c>
      <c r="AG71" s="1" t="s">
        <v>6</v>
      </c>
      <c r="AH71" s="1" t="s">
        <v>7</v>
      </c>
      <c r="AI71" s="1"/>
      <c r="AJ71" s="1" t="s">
        <v>8</v>
      </c>
      <c r="AK71" s="1">
        <v>11</v>
      </c>
      <c r="AL71" s="1" t="s">
        <v>9</v>
      </c>
      <c r="AM71" s="1">
        <v>20</v>
      </c>
      <c r="AN71" s="1" t="s">
        <v>10</v>
      </c>
      <c r="AO71" s="1">
        <v>130</v>
      </c>
      <c r="AP71" s="1">
        <f>AO71*10</f>
        <v>1300</v>
      </c>
      <c r="AQ71" s="1"/>
      <c r="AR71" s="1" t="s">
        <v>8</v>
      </c>
      <c r="AS71" s="1">
        <v>11</v>
      </c>
      <c r="AT71" s="1" t="s">
        <v>9</v>
      </c>
      <c r="AU71" s="1">
        <v>30</v>
      </c>
      <c r="AV71" s="1" t="s">
        <v>10</v>
      </c>
      <c r="AW71" s="1">
        <v>170</v>
      </c>
      <c r="AX71" s="1">
        <f>AW71*20</f>
        <v>3400</v>
      </c>
    </row>
    <row r="72" spans="17:53" ht="18" hidden="1" customHeight="1">
      <c r="Q72" s="1"/>
      <c r="R72" s="1" t="s">
        <v>11</v>
      </c>
      <c r="S72" s="1"/>
      <c r="T72" s="1"/>
      <c r="U72" s="1"/>
      <c r="V72" s="1"/>
      <c r="W72" s="1"/>
      <c r="X72" s="1"/>
      <c r="Y72" s="1"/>
      <c r="Z72" s="1"/>
      <c r="AA72" s="1"/>
      <c r="AB72" s="1"/>
      <c r="AC72" s="1" t="s">
        <v>6</v>
      </c>
      <c r="AD72" s="1">
        <f>VLOOKUP($T$78,$AF$72:$AH$81,2,FALSE)*2</f>
        <v>1600</v>
      </c>
      <c r="AE72" s="1"/>
      <c r="AF72" s="1">
        <v>13</v>
      </c>
      <c r="AG72" s="1">
        <v>800</v>
      </c>
      <c r="AH72" s="1">
        <v>1040</v>
      </c>
      <c r="AI72" s="1"/>
      <c r="AJ72" s="1">
        <f>IF($T79&gt;150,AP73*2+($T79-150)*AO74,IF($T79&gt;60,AP72*2+($T79-60)*AO73,IF($T79&gt;40,AP71*2+($T79-40)*AO72,IF($T79&gt;20,($T79-20)*AO71,0))))</f>
        <v>4100</v>
      </c>
      <c r="AK72" s="1">
        <v>21</v>
      </c>
      <c r="AL72" s="1" t="s">
        <v>9</v>
      </c>
      <c r="AM72" s="1">
        <v>30</v>
      </c>
      <c r="AN72" s="1" t="s">
        <v>10</v>
      </c>
      <c r="AO72" s="1">
        <v>150</v>
      </c>
      <c r="AP72" s="1">
        <f>AO72*10+AP71</f>
        <v>2800</v>
      </c>
      <c r="AQ72" s="1"/>
      <c r="AR72" s="1">
        <f>IF($T79&gt;160,AX73*2+($T79-160)*AW74,IF($T79&gt;100,AX72*2+($T79-100)*AW73,IF($T79&gt;60,AX71*2+($T79-60)*AW72,IF($T79&gt;20,($T79-20)*AW71,0))))</f>
        <v>5100</v>
      </c>
      <c r="AS72" s="1">
        <v>31</v>
      </c>
      <c r="AT72" s="1" t="s">
        <v>9</v>
      </c>
      <c r="AU72" s="1">
        <v>50</v>
      </c>
      <c r="AV72" s="1" t="s">
        <v>10</v>
      </c>
      <c r="AW72" s="1">
        <v>190</v>
      </c>
      <c r="AX72" s="1">
        <f>AW72*20+AX71</f>
        <v>7200</v>
      </c>
    </row>
    <row r="73" spans="17:53" ht="18" hidden="1" customHeight="1">
      <c r="Q73" s="1"/>
      <c r="R73" s="1" t="s">
        <v>12</v>
      </c>
      <c r="S73" s="1"/>
      <c r="T73" s="1"/>
      <c r="U73" s="1"/>
      <c r="V73" s="1"/>
      <c r="W73" s="1"/>
      <c r="X73" s="1"/>
      <c r="Y73" s="1"/>
      <c r="Z73" s="1"/>
      <c r="AA73" s="1"/>
      <c r="AB73" s="1"/>
      <c r="AC73" s="1" t="s">
        <v>1</v>
      </c>
      <c r="AD73" s="1">
        <f>IF(T78&lt;25,AJ72,IF(T78&lt;75,AJ77,AJ81))</f>
        <v>4100</v>
      </c>
      <c r="AE73" s="1"/>
      <c r="AF73" s="1">
        <v>20</v>
      </c>
      <c r="AG73" s="1">
        <v>800</v>
      </c>
      <c r="AH73" s="1">
        <v>1040</v>
      </c>
      <c r="AI73" s="1"/>
      <c r="AJ73" s="1">
        <f>IF($T84&gt;75,AP73+($T84-75)*AO74,IF($T84&gt;30,AP72+($T84-30)*AO73,IF($T84&gt;20,AP71+($T84-20)*AO72,IF($T84&gt;10,($T84-10)*AO71,0))))</f>
        <v>0</v>
      </c>
      <c r="AK73" s="1">
        <v>31</v>
      </c>
      <c r="AL73" s="1" t="s">
        <v>9</v>
      </c>
      <c r="AM73" s="1">
        <v>75</v>
      </c>
      <c r="AN73" s="1" t="s">
        <v>10</v>
      </c>
      <c r="AO73" s="1">
        <v>170</v>
      </c>
      <c r="AP73" s="1">
        <f>AO73*45+AP72</f>
        <v>10450</v>
      </c>
      <c r="AQ73" s="1"/>
      <c r="AR73" s="1">
        <f>IF($T84&gt;80,AX73+($T84-80)*AW74,IF($T84&gt;50,AX72+($T84-50)*AW73,IF($T84&gt;30,AX71+($T84-30)*AW72,IF($T84&gt;10,($T84-10)*AW71,0))))</f>
        <v>0</v>
      </c>
      <c r="AS73" s="1">
        <v>51</v>
      </c>
      <c r="AT73" s="1" t="s">
        <v>9</v>
      </c>
      <c r="AU73" s="1">
        <v>80</v>
      </c>
      <c r="AV73" s="1" t="s">
        <v>10</v>
      </c>
      <c r="AW73" s="1">
        <v>220</v>
      </c>
      <c r="AX73" s="1">
        <f>AW73*30+AX72</f>
        <v>13800</v>
      </c>
    </row>
    <row r="74" spans="17:53" ht="18" hidden="1" customHeight="1">
      <c r="Q74" s="1"/>
      <c r="R74" s="1" t="s">
        <v>13</v>
      </c>
      <c r="S74" s="1"/>
      <c r="T74" s="1"/>
      <c r="U74" s="1"/>
      <c r="V74" s="1"/>
      <c r="W74" s="1"/>
      <c r="X74" s="1"/>
      <c r="Y74" s="1"/>
      <c r="Z74" s="1"/>
      <c r="AA74" s="1"/>
      <c r="AB74" s="1"/>
      <c r="AC74" s="1" t="s">
        <v>7</v>
      </c>
      <c r="AD74" s="1">
        <f>VLOOKUP($T$78,$AF$72:$AH$81,3,FALSE)*2</f>
        <v>2080</v>
      </c>
      <c r="AE74" s="1"/>
      <c r="AF74" s="1">
        <v>25</v>
      </c>
      <c r="AG74" s="1">
        <v>1100</v>
      </c>
      <c r="AH74" s="1">
        <v>1430</v>
      </c>
      <c r="AI74" s="1"/>
      <c r="AJ74" s="1"/>
      <c r="AK74" s="1">
        <v>76</v>
      </c>
      <c r="AL74" s="1" t="s">
        <v>9</v>
      </c>
      <c r="AM74" s="1"/>
      <c r="AN74" s="1"/>
      <c r="AO74" s="1">
        <v>200</v>
      </c>
      <c r="AP74" s="1"/>
      <c r="AQ74" s="1"/>
      <c r="AR74" s="1"/>
      <c r="AS74" s="1">
        <v>81</v>
      </c>
      <c r="AT74" s="1" t="s">
        <v>9</v>
      </c>
      <c r="AU74" s="1"/>
      <c r="AV74" s="1"/>
      <c r="AW74" s="1">
        <v>260</v>
      </c>
      <c r="AX74" s="1"/>
    </row>
    <row r="75" spans="17:53" ht="18" hidden="1" customHeight="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7:53" ht="18" hidden="1" customHeight="1">
      <c r="Q76" s="1"/>
      <c r="R76" s="1"/>
      <c r="S76" s="1"/>
      <c r="T76" s="1"/>
      <c r="U76" s="1"/>
      <c r="V76" s="1"/>
      <c r="W76" s="1"/>
      <c r="X76" s="1"/>
      <c r="Y76" s="1"/>
      <c r="Z76" s="1"/>
      <c r="AA76" s="1"/>
      <c r="AB76" s="1"/>
      <c r="AC76" s="1" t="s">
        <v>2</v>
      </c>
      <c r="AD76" s="1">
        <f>IF(T78&lt;25,AR72,IF(T78&lt;75,AR77,AR81))</f>
        <v>5100</v>
      </c>
      <c r="AE76" s="1"/>
      <c r="AF76" s="1">
        <v>30</v>
      </c>
      <c r="AG76" s="1">
        <v>1100</v>
      </c>
      <c r="AH76" s="1">
        <v>1430</v>
      </c>
      <c r="AI76" s="1"/>
      <c r="AJ76" s="3" t="s">
        <v>14</v>
      </c>
      <c r="AK76" s="3">
        <v>11</v>
      </c>
      <c r="AL76" s="3" t="s">
        <v>9</v>
      </c>
      <c r="AM76" s="3">
        <v>20</v>
      </c>
      <c r="AN76" s="3" t="s">
        <v>10</v>
      </c>
      <c r="AO76" s="3">
        <v>150</v>
      </c>
      <c r="AP76" s="1">
        <f>AO76*10</f>
        <v>1500</v>
      </c>
      <c r="AQ76" s="1"/>
      <c r="AR76" s="3" t="s">
        <v>14</v>
      </c>
      <c r="AS76" s="3">
        <v>11</v>
      </c>
      <c r="AT76" s="3" t="s">
        <v>9</v>
      </c>
      <c r="AU76" s="3">
        <v>30</v>
      </c>
      <c r="AV76" s="3" t="s">
        <v>10</v>
      </c>
      <c r="AW76" s="3">
        <v>190</v>
      </c>
      <c r="AX76" s="1">
        <f>AW76*20</f>
        <v>3800</v>
      </c>
    </row>
    <row r="77" spans="17:53" ht="18" hidden="1" customHeight="1">
      <c r="Q77" s="1"/>
      <c r="R77" s="4" t="s">
        <v>15</v>
      </c>
      <c r="S77" s="1"/>
      <c r="T77" s="1"/>
      <c r="U77" s="1"/>
      <c r="V77" s="1"/>
      <c r="W77" s="4" t="s">
        <v>16</v>
      </c>
      <c r="X77" s="1"/>
      <c r="Y77" s="1"/>
      <c r="Z77" s="4"/>
      <c r="AA77" s="1"/>
      <c r="AB77" s="1"/>
      <c r="AC77" s="1"/>
      <c r="AD77" s="1"/>
      <c r="AE77" s="1"/>
      <c r="AF77" s="1">
        <v>40</v>
      </c>
      <c r="AG77" s="1">
        <v>1100</v>
      </c>
      <c r="AH77" s="1">
        <v>1430</v>
      </c>
      <c r="AI77" s="1"/>
      <c r="AJ77" s="3">
        <f>IF($T79&gt;150,AP78*2+($T79-150)*AO79,IF($T79&gt;60,AP77*2+($T79-60)*AO78,IF($T79&gt;40,AP76*2+($T79-40)*AO77,IF($T79&gt;20,($T79-20)*AO76,0))))</f>
        <v>4700</v>
      </c>
      <c r="AK77" s="3">
        <v>21</v>
      </c>
      <c r="AL77" s="3" t="s">
        <v>9</v>
      </c>
      <c r="AM77" s="3">
        <v>30</v>
      </c>
      <c r="AN77" s="3" t="s">
        <v>10</v>
      </c>
      <c r="AO77" s="3">
        <v>170</v>
      </c>
      <c r="AP77" s="1">
        <f>AO77*10+AP76</f>
        <v>3200</v>
      </c>
      <c r="AQ77" s="1"/>
      <c r="AR77" s="3">
        <f>IF($T79&gt;160,AX78*2+($T79-160)*AW79,IF($T79&gt;100,AX77*2+($T79-100)*AW78,IF($T79&gt;60,AX76*2+($T79-60)*AW77,IF($T79&gt;20,($T79-20)*AW76,0))))</f>
        <v>5700</v>
      </c>
      <c r="AS77" s="3">
        <v>31</v>
      </c>
      <c r="AT77" s="3" t="s">
        <v>9</v>
      </c>
      <c r="AU77" s="3">
        <v>50</v>
      </c>
      <c r="AV77" s="3" t="s">
        <v>10</v>
      </c>
      <c r="AW77" s="3">
        <v>220</v>
      </c>
      <c r="AX77" s="1">
        <f>AW77*20+AX76</f>
        <v>8200</v>
      </c>
    </row>
    <row r="78" spans="17:53" ht="18" hidden="1" customHeight="1">
      <c r="Q78" s="1"/>
      <c r="R78" s="99" t="s">
        <v>17</v>
      </c>
      <c r="S78" s="5" t="s">
        <v>5</v>
      </c>
      <c r="T78" s="40">
        <f>IF(J17="75以上",75,J17)</f>
        <v>20</v>
      </c>
      <c r="U78" s="6" t="s">
        <v>18</v>
      </c>
      <c r="V78" s="1"/>
      <c r="W78" s="39" t="s">
        <v>19</v>
      </c>
      <c r="X78" s="8">
        <f>IF(T78="","",IFERROR(ROUND((AD74+AD76)*1.1,0),"ERROR"))</f>
        <v>7898</v>
      </c>
      <c r="Y78" s="9" t="s">
        <v>20</v>
      </c>
      <c r="Z78" s="6"/>
      <c r="AA78" s="10"/>
      <c r="AB78" s="1"/>
      <c r="AC78" s="1" t="s">
        <v>21</v>
      </c>
      <c r="AD78" s="1"/>
      <c r="AE78" s="1"/>
      <c r="AF78" s="1">
        <v>50</v>
      </c>
      <c r="AG78" s="1">
        <v>1100</v>
      </c>
      <c r="AH78" s="1">
        <v>1430</v>
      </c>
      <c r="AI78" s="1"/>
      <c r="AJ78" s="3">
        <f>IF($T84&gt;75,AP78+($T84-75)*AO79,IF($T84&gt;30,AP77+($T84-30)*AO78,IF($T84&gt;20,AP76+($T84-20)*AO77,IF($T84&gt;10,($T84-10)*AO76,0))))</f>
        <v>0</v>
      </c>
      <c r="AK78" s="3">
        <v>31</v>
      </c>
      <c r="AL78" s="3" t="s">
        <v>9</v>
      </c>
      <c r="AM78" s="3">
        <v>75</v>
      </c>
      <c r="AN78" s="3" t="s">
        <v>10</v>
      </c>
      <c r="AO78" s="3">
        <v>200</v>
      </c>
      <c r="AP78" s="1">
        <f>AO78*45+AP77</f>
        <v>12200</v>
      </c>
      <c r="AQ78" s="1"/>
      <c r="AR78" s="3">
        <f>IF($T84&gt;80,AX78+($T84-80)*AW79,IF($T84&gt;50,AX77+($T84-50)*AW78,IF($T84&gt;30,AX76+($T84-30)*AW77,IF($T84&gt;10,($T84-10)*AW76,0))))</f>
        <v>0</v>
      </c>
      <c r="AS78" s="3">
        <v>51</v>
      </c>
      <c r="AT78" s="3" t="s">
        <v>9</v>
      </c>
      <c r="AU78" s="3">
        <v>80</v>
      </c>
      <c r="AV78" s="3" t="s">
        <v>10</v>
      </c>
      <c r="AW78" s="3">
        <v>260</v>
      </c>
      <c r="AX78" s="1">
        <f>AW78*30+AX77</f>
        <v>16000</v>
      </c>
    </row>
    <row r="79" spans="17:53" ht="18" hidden="1" customHeight="1">
      <c r="Q79" s="1"/>
      <c r="R79" s="100"/>
      <c r="S79" s="5" t="s">
        <v>22</v>
      </c>
      <c r="T79" s="14">
        <f>J20</f>
        <v>50</v>
      </c>
      <c r="U79" s="6" t="s">
        <v>23</v>
      </c>
      <c r="V79" s="1"/>
      <c r="W79" s="39" t="s">
        <v>24</v>
      </c>
      <c r="X79" s="11">
        <f>IF(T78="","",IFERROR(ROUND((AD72+AD73)*1.1,0),"ERROR"))</f>
        <v>6270</v>
      </c>
      <c r="Y79" s="9" t="s">
        <v>20</v>
      </c>
      <c r="Z79" s="12"/>
      <c r="AA79" s="1"/>
      <c r="AB79" s="1"/>
      <c r="AC79" s="1" t="s">
        <v>6</v>
      </c>
      <c r="AD79" s="1" t="e">
        <f>VLOOKUP($T$73,$AF$64:$AH$71,2,FALSE)</f>
        <v>#N/A</v>
      </c>
      <c r="AE79" s="1"/>
      <c r="AF79" s="1">
        <v>75</v>
      </c>
      <c r="AG79" s="1">
        <v>1300</v>
      </c>
      <c r="AH79" s="1">
        <v>1690</v>
      </c>
      <c r="AI79" s="1"/>
      <c r="AJ79" s="1"/>
      <c r="AK79" s="3">
        <v>76</v>
      </c>
      <c r="AL79" s="3" t="s">
        <v>9</v>
      </c>
      <c r="AM79" s="3"/>
      <c r="AN79" s="3"/>
      <c r="AO79" s="3">
        <v>220</v>
      </c>
      <c r="AP79" s="3"/>
      <c r="AQ79" s="1"/>
      <c r="AR79" s="1"/>
      <c r="AS79" s="3">
        <v>81</v>
      </c>
      <c r="AT79" s="3" t="s">
        <v>9</v>
      </c>
      <c r="AU79" s="3"/>
      <c r="AV79" s="3"/>
      <c r="AW79" s="3">
        <v>290</v>
      </c>
      <c r="AX79" s="3"/>
    </row>
    <row r="80" spans="17:53" ht="18" hidden="1" customHeight="1">
      <c r="Q80" s="1"/>
      <c r="R80" s="1"/>
      <c r="S80" s="1"/>
      <c r="T80" s="1"/>
      <c r="U80" s="1"/>
      <c r="V80" s="1"/>
      <c r="W80" s="39" t="s">
        <v>25</v>
      </c>
      <c r="X80" s="13">
        <f>IF(T78="","",IFERROR(X78-X79,"ERROR"))</f>
        <v>1628</v>
      </c>
      <c r="Y80" s="9" t="s">
        <v>26</v>
      </c>
      <c r="Z80" s="12"/>
      <c r="AA80" s="1"/>
      <c r="AB80" s="1"/>
      <c r="AC80" s="1" t="s">
        <v>1</v>
      </c>
      <c r="AD80" s="1">
        <f>IF(T83&lt;25,AJ73,IF(T83&lt;75,AJ78,AJ82))</f>
        <v>0</v>
      </c>
      <c r="AE80" s="1"/>
      <c r="AF80" s="1">
        <v>150</v>
      </c>
      <c r="AG80" s="1">
        <v>1300</v>
      </c>
      <c r="AH80" s="1">
        <v>1690</v>
      </c>
      <c r="AI80" s="1"/>
      <c r="AJ80" s="1" t="s">
        <v>27</v>
      </c>
      <c r="AK80" s="1">
        <v>11</v>
      </c>
      <c r="AL80" s="1" t="s">
        <v>9</v>
      </c>
      <c r="AM80" s="1">
        <v>40</v>
      </c>
      <c r="AN80" s="1" t="s">
        <v>10</v>
      </c>
      <c r="AO80" s="1">
        <v>160</v>
      </c>
      <c r="AP80" s="1">
        <f>AO80*30</f>
        <v>4800</v>
      </c>
      <c r="AQ80" s="1"/>
      <c r="AR80" s="1" t="s">
        <v>27</v>
      </c>
      <c r="AS80" s="1">
        <v>11</v>
      </c>
      <c r="AT80" s="1" t="s">
        <v>9</v>
      </c>
      <c r="AU80" s="1">
        <v>30</v>
      </c>
      <c r="AV80" s="1" t="s">
        <v>10</v>
      </c>
      <c r="AW80" s="1">
        <v>210</v>
      </c>
      <c r="AX80" s="1">
        <f>AW80*20</f>
        <v>4200</v>
      </c>
    </row>
    <row r="81" spans="17:53" ht="18" hidden="1" customHeight="1">
      <c r="Q81" s="1"/>
      <c r="R81" s="1"/>
      <c r="S81" s="1"/>
      <c r="T81" s="1"/>
      <c r="U81" s="1"/>
      <c r="V81" s="1"/>
      <c r="W81" s="1"/>
      <c r="X81" s="1"/>
      <c r="Y81" s="1"/>
      <c r="Z81" s="1"/>
      <c r="AA81" s="1"/>
      <c r="AB81" s="1"/>
      <c r="AC81" s="1" t="s">
        <v>7</v>
      </c>
      <c r="AD81" s="1" t="e">
        <f>VLOOKUP($T$73,$AF$64:$AH$71,3,FALSE)</f>
        <v>#N/A</v>
      </c>
      <c r="AE81" s="1"/>
      <c r="AF81" s="1">
        <v>250</v>
      </c>
      <c r="AG81" s="1">
        <v>1300</v>
      </c>
      <c r="AH81" s="1">
        <v>1690</v>
      </c>
      <c r="AI81" s="1"/>
      <c r="AJ81" s="1">
        <f>IF($T79&gt;160,AP81*2+($T79-160)*AO82,IF($T79&gt;80,AP80*2+($T79-80)*AO81,IF($T79&gt;20,($T79-20)*AO80,0)))</f>
        <v>4800</v>
      </c>
      <c r="AK81" s="1">
        <v>41</v>
      </c>
      <c r="AL81" s="1" t="s">
        <v>9</v>
      </c>
      <c r="AM81" s="1">
        <v>80</v>
      </c>
      <c r="AN81" s="1" t="s">
        <v>10</v>
      </c>
      <c r="AO81" s="1">
        <v>200</v>
      </c>
      <c r="AP81" s="1">
        <f>AO81*40+AP80</f>
        <v>12800</v>
      </c>
      <c r="AQ81" s="1"/>
      <c r="AR81" s="1">
        <f>IF($T79&gt;160,AX81*2+($T79-160)*AW82,IF($T79&gt;60,AX80*2+($T79-60)*AW81,IF($T79&gt;20,($T79-20)*AW80,0)))</f>
        <v>6300</v>
      </c>
      <c r="AS81" s="1">
        <v>31</v>
      </c>
      <c r="AT81" s="1" t="s">
        <v>9</v>
      </c>
      <c r="AU81" s="1">
        <v>80</v>
      </c>
      <c r="AV81" s="1" t="s">
        <v>10</v>
      </c>
      <c r="AW81" s="1">
        <v>260</v>
      </c>
      <c r="AX81" s="1">
        <f>AW81*50+AX80</f>
        <v>17200</v>
      </c>
    </row>
    <row r="82" spans="17:53" ht="18" hidden="1" customHeight="1">
      <c r="Q82" s="1"/>
      <c r="R82" s="4" t="s">
        <v>28</v>
      </c>
      <c r="S82" s="1"/>
      <c r="T82" s="1"/>
      <c r="U82" s="1"/>
      <c r="V82" s="1"/>
      <c r="W82" s="4" t="s">
        <v>29</v>
      </c>
      <c r="X82" s="1"/>
      <c r="Y82" s="1"/>
      <c r="Z82" s="4"/>
      <c r="AA82" s="1"/>
      <c r="AB82" s="1"/>
      <c r="AC82" s="1" t="s">
        <v>2</v>
      </c>
      <c r="AD82" s="1">
        <f>IF(T83&lt;25,AR73,IF(T83&lt;75,AR78,AR82))</f>
        <v>0</v>
      </c>
      <c r="AE82" s="1"/>
      <c r="AF82" s="1"/>
      <c r="AG82" s="1"/>
      <c r="AH82" s="1"/>
      <c r="AI82" s="1"/>
      <c r="AJ82" s="1">
        <f>IF($T84&gt;80,AP81+($T84-80)*AO82,IF($T84&gt;40,AP80+($T84-40)*AO81,IF($T84&gt;10,($T84-10)*AO80,0)))</f>
        <v>0</v>
      </c>
      <c r="AK82" s="1">
        <v>81</v>
      </c>
      <c r="AL82" s="1" t="s">
        <v>9</v>
      </c>
      <c r="AM82" s="1"/>
      <c r="AN82" s="1"/>
      <c r="AO82" s="1">
        <v>240</v>
      </c>
      <c r="AP82" s="1"/>
      <c r="AQ82" s="1"/>
      <c r="AR82" s="1">
        <f>IF($T84&gt;80,AX81+($T84-80)*AW82,IF($T84&gt;30,AX80+($T84-30)*AW81,IF($T84&gt;10,($T84-10)*AW80,0)))</f>
        <v>0</v>
      </c>
      <c r="AS82" s="1">
        <v>81</v>
      </c>
      <c r="AT82" s="1" t="s">
        <v>9</v>
      </c>
      <c r="AU82" s="1"/>
      <c r="AV82" s="1"/>
      <c r="AW82" s="1">
        <v>310</v>
      </c>
      <c r="AX82" s="1"/>
    </row>
    <row r="83" spans="17:53" ht="18" hidden="1" customHeight="1">
      <c r="Q83" s="1"/>
      <c r="R83" s="99" t="s">
        <v>17</v>
      </c>
      <c r="S83" s="5" t="s">
        <v>5</v>
      </c>
      <c r="T83" s="40"/>
      <c r="U83" s="6" t="s">
        <v>18</v>
      </c>
      <c r="V83" s="1"/>
      <c r="W83" s="39" t="s">
        <v>19</v>
      </c>
      <c r="X83" s="8" t="str">
        <f>IF(T83="","",IFERROR(ROUND((AD81+AD82)*1.1,0),"ERROR"))</f>
        <v/>
      </c>
      <c r="Y83" s="9" t="s">
        <v>20</v>
      </c>
      <c r="Z83" s="6"/>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7:53" ht="18" hidden="1" customHeight="1">
      <c r="Q84" s="1"/>
      <c r="R84" s="100"/>
      <c r="S84" s="5" t="s">
        <v>22</v>
      </c>
      <c r="T84" s="40"/>
      <c r="U84" s="6" t="s">
        <v>23</v>
      </c>
      <c r="V84" s="1"/>
      <c r="W84" s="39" t="s">
        <v>24</v>
      </c>
      <c r="X84" s="11" t="str">
        <f>IF(T83="","",IFERROR(ROUND((AD79+AD80)*1.1,0),"ERROR"))</f>
        <v/>
      </c>
      <c r="Y84" s="9" t="s">
        <v>20</v>
      </c>
      <c r="Z84" s="12"/>
      <c r="AA84" s="1"/>
      <c r="AB84" s="1"/>
      <c r="AC84" s="1"/>
      <c r="AD84" s="1"/>
      <c r="AE84" s="1"/>
      <c r="AF84" s="1"/>
      <c r="AG84" s="1"/>
      <c r="AH84" s="1"/>
      <c r="AI84" s="1"/>
      <c r="AJ84" s="1"/>
      <c r="AK84" s="1"/>
      <c r="AL84" s="1"/>
      <c r="AM84" s="1"/>
      <c r="AN84" s="1"/>
      <c r="AO84" s="1"/>
      <c r="AP84" s="1"/>
      <c r="AQ84" s="1"/>
      <c r="AR84" s="1"/>
      <c r="AS84" s="1"/>
      <c r="AT84" s="1"/>
      <c r="AU84" s="1"/>
      <c r="AV84" s="1"/>
      <c r="AW84" s="1"/>
      <c r="AX84" s="1"/>
    </row>
    <row r="85" spans="17:53" ht="18" hidden="1" customHeight="1">
      <c r="Q85" s="1"/>
      <c r="R85" s="1"/>
      <c r="S85" s="1"/>
      <c r="T85" s="1"/>
      <c r="U85" s="1"/>
      <c r="V85" s="1"/>
      <c r="W85" s="39" t="s">
        <v>25</v>
      </c>
      <c r="X85" s="13" t="str">
        <f>IF(T83="","",IFERROR(X83-X84,"ERROR"))</f>
        <v/>
      </c>
      <c r="Y85" s="9" t="s">
        <v>26</v>
      </c>
      <c r="Z85" s="12"/>
      <c r="AA85" s="1"/>
      <c r="AB85" s="1"/>
      <c r="AC85" s="1"/>
      <c r="AD85" s="1"/>
      <c r="AE85" s="1"/>
      <c r="AF85" s="1"/>
      <c r="AG85" s="1"/>
      <c r="AH85" s="1"/>
      <c r="AI85" s="1"/>
      <c r="AJ85" s="1"/>
      <c r="AK85" s="1"/>
      <c r="AL85" s="1"/>
      <c r="AM85" s="1"/>
      <c r="AN85" s="1"/>
      <c r="AO85" s="1"/>
      <c r="AP85" s="1"/>
      <c r="AQ85" s="1"/>
      <c r="AR85" s="1"/>
      <c r="AS85" s="1"/>
      <c r="AT85" s="1"/>
      <c r="AU85" s="1"/>
      <c r="AV85" s="1"/>
      <c r="AW85" s="1"/>
      <c r="AX85" s="1"/>
    </row>
    <row r="86" spans="17:53" ht="15.75" hidden="1" customHeight="1">
      <c r="Q86" s="21"/>
      <c r="R86" s="21"/>
      <c r="S86" s="34"/>
      <c r="T86" s="22"/>
      <c r="U86" s="21"/>
      <c r="V86" s="21"/>
      <c r="W86" s="21"/>
      <c r="X86" s="21"/>
      <c r="Y86" s="21"/>
      <c r="Z86" s="21"/>
      <c r="AA86" s="21"/>
      <c r="AB86" s="21"/>
      <c r="AC86" s="21"/>
      <c r="AD86" s="21"/>
      <c r="AE86" s="21"/>
      <c r="AF86" s="21"/>
      <c r="AG86" s="1"/>
      <c r="AH86" s="1"/>
      <c r="AI86" s="1"/>
      <c r="AJ86" s="1"/>
      <c r="AK86" s="1"/>
      <c r="AL86" s="1"/>
      <c r="AM86" s="1"/>
      <c r="AN86" s="1"/>
      <c r="AO86" s="1"/>
      <c r="AP86" s="1"/>
      <c r="AQ86" s="1"/>
      <c r="AR86" s="1"/>
      <c r="AS86" s="1"/>
      <c r="AT86" s="1"/>
      <c r="AU86" s="1"/>
      <c r="AV86" s="1"/>
      <c r="AW86" s="1"/>
      <c r="AX86" s="1"/>
      <c r="AY86" s="1"/>
      <c r="AZ86" s="47"/>
      <c r="BA86" s="47"/>
    </row>
    <row r="87" spans="17:53" ht="15.75" hidden="1" customHeight="1">
      <c r="Q87" s="21"/>
      <c r="R87" s="21"/>
      <c r="S87" s="34"/>
      <c r="T87" s="22"/>
      <c r="U87" s="21"/>
      <c r="V87" s="21"/>
      <c r="W87" s="21"/>
      <c r="X87" s="21"/>
      <c r="Y87" s="21"/>
      <c r="Z87" s="21"/>
      <c r="AA87" s="21"/>
      <c r="AB87" s="21"/>
      <c r="AC87" s="21"/>
      <c r="AD87" s="21"/>
      <c r="AE87" s="21"/>
      <c r="AF87" s="21"/>
      <c r="AG87" s="1"/>
      <c r="AH87" s="1"/>
      <c r="AI87" s="1"/>
      <c r="AJ87" s="1"/>
      <c r="AK87" s="1"/>
      <c r="AL87" s="1"/>
      <c r="AM87" s="1"/>
      <c r="AN87" s="1"/>
      <c r="AO87" s="1"/>
      <c r="AP87" s="1"/>
      <c r="AQ87" s="1"/>
      <c r="AR87" s="1"/>
      <c r="AS87" s="1"/>
      <c r="AT87" s="1"/>
      <c r="AU87" s="1"/>
      <c r="AV87" s="1"/>
      <c r="AW87" s="1"/>
      <c r="AX87" s="1"/>
      <c r="AY87" s="1"/>
      <c r="AZ87" s="47"/>
      <c r="BA87" s="47"/>
    </row>
    <row r="88" spans="17:53" ht="15.75" hidden="1" customHeight="1">
      <c r="Q88" s="21"/>
      <c r="R88" s="21"/>
      <c r="S88" s="34"/>
      <c r="T88" s="22"/>
      <c r="U88" s="21"/>
      <c r="V88" s="21"/>
      <c r="W88" s="21"/>
      <c r="X88" s="21"/>
      <c r="Y88" s="21"/>
      <c r="Z88" s="21"/>
      <c r="AA88" s="21"/>
      <c r="AB88" s="21"/>
      <c r="AC88" s="21"/>
      <c r="AD88" s="21"/>
      <c r="AE88" s="21"/>
      <c r="AF88" s="21"/>
      <c r="AG88" s="1"/>
      <c r="AH88" s="1"/>
      <c r="AI88" s="1"/>
      <c r="AJ88" s="1"/>
      <c r="AK88" s="1"/>
      <c r="AL88" s="1"/>
      <c r="AM88" s="1"/>
      <c r="AN88" s="1"/>
      <c r="AO88" s="1"/>
      <c r="AP88" s="1"/>
      <c r="AQ88" s="1"/>
      <c r="AR88" s="1"/>
      <c r="AS88" s="1"/>
      <c r="AT88" s="1"/>
      <c r="AU88" s="1"/>
      <c r="AV88" s="1"/>
      <c r="AW88" s="1"/>
      <c r="AX88" s="1"/>
      <c r="AY88" s="1"/>
      <c r="AZ88" s="47"/>
      <c r="BA88" s="47"/>
    </row>
    <row r="89" spans="17:53" ht="15.75" hidden="1" customHeight="1">
      <c r="Q89" s="21"/>
      <c r="R89" s="21"/>
      <c r="S89" s="34"/>
      <c r="T89" s="22"/>
      <c r="U89" s="21"/>
      <c r="V89" s="21"/>
      <c r="W89" s="21"/>
      <c r="X89" s="21"/>
      <c r="Y89" s="21"/>
      <c r="Z89" s="21"/>
      <c r="AA89" s="21"/>
      <c r="AB89" s="21"/>
      <c r="AC89" s="21"/>
      <c r="AD89" s="21"/>
      <c r="AE89" s="21"/>
      <c r="AF89" s="21"/>
      <c r="AG89" s="1"/>
      <c r="AH89" s="1"/>
      <c r="AI89" s="1"/>
      <c r="AJ89" s="1"/>
      <c r="AK89" s="1"/>
      <c r="AL89" s="1"/>
      <c r="AM89" s="1"/>
      <c r="AN89" s="1"/>
      <c r="AO89" s="1"/>
      <c r="AP89" s="1"/>
      <c r="AQ89" s="1"/>
      <c r="AR89" s="1"/>
      <c r="AS89" s="1"/>
      <c r="AT89" s="1"/>
      <c r="AU89" s="1"/>
      <c r="AV89" s="1"/>
      <c r="AW89" s="1"/>
      <c r="AX89" s="1"/>
      <c r="AY89" s="1"/>
      <c r="AZ89" s="47"/>
      <c r="BA89" s="47"/>
    </row>
    <row r="90" spans="17:53" ht="15.75" hidden="1" customHeight="1">
      <c r="Q90" s="21"/>
      <c r="R90" s="21"/>
      <c r="S90" s="34"/>
      <c r="T90" s="22"/>
      <c r="U90" s="21"/>
      <c r="V90" s="21"/>
      <c r="W90" s="21"/>
      <c r="X90" s="21"/>
      <c r="Y90" s="21"/>
      <c r="Z90" s="21"/>
      <c r="AA90" s="21"/>
      <c r="AB90" s="21"/>
      <c r="AC90" s="21"/>
      <c r="AD90" s="21"/>
      <c r="AE90" s="21"/>
      <c r="AF90" s="21"/>
      <c r="AG90" s="1"/>
      <c r="AH90" s="1"/>
      <c r="AI90" s="1"/>
      <c r="AJ90" s="1"/>
      <c r="AK90" s="1"/>
      <c r="AL90" s="1"/>
      <c r="AM90" s="1"/>
      <c r="AN90" s="1"/>
      <c r="AO90" s="1"/>
      <c r="AP90" s="1"/>
      <c r="AQ90" s="1"/>
      <c r="AR90" s="1"/>
      <c r="AS90" s="1"/>
      <c r="AT90" s="1"/>
      <c r="AU90" s="1"/>
      <c r="AV90" s="1"/>
      <c r="AW90" s="1"/>
      <c r="AX90" s="1"/>
      <c r="AY90" s="1"/>
      <c r="AZ90" s="47"/>
      <c r="BA90" s="47"/>
    </row>
    <row r="91" spans="17:53" ht="15.75" hidden="1" customHeight="1">
      <c r="Q91" s="21"/>
      <c r="R91" s="21"/>
      <c r="S91" s="34"/>
      <c r="T91" s="22"/>
      <c r="U91" s="21"/>
      <c r="V91" s="21"/>
      <c r="W91" s="21"/>
      <c r="X91" s="21"/>
      <c r="Y91" s="21"/>
      <c r="Z91" s="21"/>
      <c r="AA91" s="21"/>
      <c r="AB91" s="21"/>
      <c r="AC91" s="21"/>
      <c r="AD91" s="21"/>
      <c r="AE91" s="21"/>
      <c r="AF91" s="21"/>
      <c r="AG91" s="1"/>
      <c r="AH91" s="1"/>
      <c r="AI91" s="1"/>
      <c r="AJ91" s="1"/>
      <c r="AK91" s="1"/>
      <c r="AL91" s="1"/>
      <c r="AM91" s="1"/>
      <c r="AN91" s="1"/>
      <c r="AO91" s="1"/>
      <c r="AP91" s="1"/>
      <c r="AQ91" s="1"/>
      <c r="AR91" s="1"/>
      <c r="AS91" s="1"/>
      <c r="AT91" s="1"/>
      <c r="AU91" s="1"/>
      <c r="AV91" s="1"/>
      <c r="AW91" s="1"/>
      <c r="AX91" s="1"/>
      <c r="AY91" s="1"/>
      <c r="AZ91" s="47"/>
      <c r="BA91" s="47"/>
    </row>
    <row r="92" spans="17:53" ht="15.75" hidden="1" customHeight="1">
      <c r="Q92" s="21"/>
      <c r="R92" s="21"/>
      <c r="S92" s="34"/>
      <c r="T92" s="22"/>
      <c r="U92" s="21"/>
      <c r="V92" s="21"/>
      <c r="W92" s="21"/>
      <c r="X92" s="21"/>
      <c r="Y92" s="21"/>
      <c r="Z92" s="21"/>
      <c r="AA92" s="21"/>
      <c r="AB92" s="21"/>
      <c r="AC92" s="21"/>
      <c r="AD92" s="21"/>
      <c r="AE92" s="21"/>
      <c r="AF92" s="21"/>
      <c r="AG92" s="1"/>
      <c r="AH92" s="1"/>
      <c r="AI92" s="1"/>
      <c r="AJ92" s="1"/>
      <c r="AK92" s="1"/>
      <c r="AL92" s="1"/>
      <c r="AM92" s="1"/>
      <c r="AN92" s="1"/>
      <c r="AO92" s="1"/>
      <c r="AP92" s="1"/>
      <c r="AQ92" s="1"/>
      <c r="AR92" s="1"/>
      <c r="AS92" s="1"/>
      <c r="AT92" s="1"/>
      <c r="AU92" s="1"/>
      <c r="AV92" s="1"/>
      <c r="AW92" s="1"/>
      <c r="AX92" s="1"/>
      <c r="AY92" s="1"/>
      <c r="AZ92" s="47"/>
      <c r="BA92" s="47"/>
    </row>
    <row r="93" spans="17:53" ht="15.75" hidden="1" customHeight="1">
      <c r="Q93" s="21"/>
      <c r="R93" s="21"/>
      <c r="S93" s="34"/>
      <c r="T93" s="22"/>
      <c r="U93" s="21"/>
      <c r="V93" s="21"/>
      <c r="W93" s="21"/>
      <c r="X93" s="21"/>
      <c r="Y93" s="21"/>
      <c r="Z93" s="21"/>
      <c r="AA93" s="21"/>
      <c r="AB93" s="21"/>
      <c r="AC93" s="21"/>
      <c r="AD93" s="21"/>
      <c r="AE93" s="21"/>
      <c r="AF93" s="21"/>
      <c r="AG93" s="1"/>
      <c r="AH93" s="1"/>
      <c r="AI93" s="1"/>
      <c r="AJ93" s="1"/>
      <c r="AK93" s="1"/>
      <c r="AL93" s="1"/>
      <c r="AM93" s="1"/>
      <c r="AN93" s="1"/>
      <c r="AO93" s="1"/>
      <c r="AP93" s="1"/>
      <c r="AQ93" s="1"/>
      <c r="AR93" s="1"/>
      <c r="AS93" s="1"/>
      <c r="AT93" s="1"/>
      <c r="AU93" s="1"/>
      <c r="AV93" s="1"/>
      <c r="AW93" s="1"/>
      <c r="AX93" s="1"/>
      <c r="AY93" s="1"/>
      <c r="AZ93" s="47"/>
      <c r="BA93" s="47"/>
    </row>
    <row r="94" spans="17:53" ht="15.75" hidden="1" customHeight="1">
      <c r="Q94" s="21"/>
      <c r="R94" s="21"/>
      <c r="S94" s="34"/>
      <c r="T94" s="22"/>
      <c r="U94" s="21"/>
      <c r="V94" s="21"/>
      <c r="W94" s="21"/>
      <c r="X94" s="21"/>
      <c r="Y94" s="21"/>
      <c r="Z94" s="21"/>
      <c r="AA94" s="21"/>
      <c r="AB94" s="21"/>
      <c r="AC94" s="21"/>
      <c r="AD94" s="21"/>
      <c r="AE94" s="21"/>
      <c r="AF94" s="21"/>
      <c r="AG94" s="1"/>
      <c r="AH94" s="1"/>
      <c r="AI94" s="1"/>
      <c r="AJ94" s="1"/>
      <c r="AK94" s="1"/>
      <c r="AL94" s="1"/>
      <c r="AM94" s="1"/>
      <c r="AN94" s="1"/>
      <c r="AO94" s="1"/>
      <c r="AP94" s="1"/>
      <c r="AQ94" s="1"/>
      <c r="AR94" s="1"/>
      <c r="AS94" s="1"/>
      <c r="AT94" s="1"/>
      <c r="AU94" s="1"/>
      <c r="AV94" s="1"/>
      <c r="AW94" s="1"/>
      <c r="AX94" s="1"/>
      <c r="AY94" s="1"/>
      <c r="AZ94" s="47"/>
      <c r="BA94" s="47"/>
    </row>
    <row r="95" spans="17:53" ht="15.75" hidden="1" customHeight="1">
      <c r="Q95" s="21"/>
      <c r="R95" s="21"/>
      <c r="S95" s="34"/>
      <c r="T95" s="22"/>
      <c r="U95" s="21"/>
      <c r="V95" s="21"/>
      <c r="W95" s="21"/>
      <c r="X95" s="21"/>
      <c r="Y95" s="21"/>
      <c r="Z95" s="21"/>
      <c r="AA95" s="21"/>
      <c r="AB95" s="21"/>
      <c r="AC95" s="21"/>
      <c r="AD95" s="21"/>
      <c r="AE95" s="21"/>
      <c r="AF95" s="21"/>
      <c r="AG95" s="1"/>
      <c r="AH95" s="1"/>
      <c r="AI95" s="1"/>
      <c r="AJ95" s="1"/>
      <c r="AK95" s="1"/>
      <c r="AL95" s="1"/>
      <c r="AM95" s="1"/>
      <c r="AN95" s="1"/>
      <c r="AO95" s="1"/>
      <c r="AP95" s="1"/>
      <c r="AQ95" s="1"/>
      <c r="AR95" s="1"/>
      <c r="AS95" s="1"/>
      <c r="AT95" s="1"/>
      <c r="AU95" s="1"/>
      <c r="AV95" s="1"/>
      <c r="AW95" s="1"/>
      <c r="AX95" s="1"/>
      <c r="AY95" s="1"/>
      <c r="AZ95" s="47"/>
      <c r="BA95" s="47"/>
    </row>
    <row r="96" spans="17:53" ht="15.75" hidden="1" customHeight="1">
      <c r="Q96" s="21"/>
      <c r="R96" s="21"/>
      <c r="S96" s="21"/>
      <c r="T96" s="20"/>
      <c r="U96" s="21"/>
      <c r="V96" s="21"/>
      <c r="W96" s="21"/>
      <c r="X96" s="21"/>
      <c r="Y96" s="21"/>
      <c r="Z96" s="21"/>
      <c r="AA96" s="21"/>
      <c r="AB96" s="21"/>
      <c r="AC96" s="21"/>
      <c r="AD96" s="21"/>
      <c r="AE96" s="21"/>
      <c r="AF96" s="21"/>
      <c r="AG96" s="1"/>
      <c r="AH96" s="1"/>
      <c r="AI96" s="1"/>
      <c r="AJ96" s="1"/>
      <c r="AK96" s="1"/>
      <c r="AL96" s="1"/>
      <c r="AM96" s="1"/>
      <c r="AN96" s="1" t="s">
        <v>30</v>
      </c>
      <c r="AO96" s="1"/>
      <c r="AP96" s="1">
        <v>10</v>
      </c>
      <c r="AQ96" s="1"/>
      <c r="AR96" s="1"/>
      <c r="AS96" s="1"/>
      <c r="AT96" s="1"/>
      <c r="AU96" s="1" t="s">
        <v>31</v>
      </c>
      <c r="AV96" s="1"/>
      <c r="AW96" s="1">
        <v>10</v>
      </c>
      <c r="AX96" s="1"/>
      <c r="AY96" s="1"/>
      <c r="AZ96" s="47"/>
      <c r="BA96" s="47"/>
    </row>
    <row r="97" spans="17:53" ht="15.75" hidden="1" customHeight="1">
      <c r="Q97" s="21"/>
      <c r="R97" s="21"/>
      <c r="S97" s="21"/>
      <c r="T97" s="20"/>
      <c r="U97" s="21"/>
      <c r="V97" s="21"/>
      <c r="W97" s="21"/>
      <c r="X97" s="21"/>
      <c r="Y97" s="21"/>
      <c r="Z97" s="21"/>
      <c r="AA97" s="21"/>
      <c r="AB97" s="21"/>
      <c r="AC97" s="21"/>
      <c r="AD97" s="21"/>
      <c r="AE97" s="21"/>
      <c r="AF97" s="21"/>
      <c r="AG97" s="1"/>
      <c r="AH97" s="1"/>
      <c r="AI97" s="1"/>
      <c r="AJ97" s="1"/>
      <c r="AK97" s="1"/>
      <c r="AL97" s="1"/>
      <c r="AM97" s="1"/>
      <c r="AN97" s="1"/>
      <c r="AO97" s="1"/>
      <c r="AP97" s="1"/>
      <c r="AQ97" s="1"/>
      <c r="AR97" s="1"/>
      <c r="AS97" s="1"/>
      <c r="AT97" s="1"/>
      <c r="AU97" s="1"/>
      <c r="AV97" s="1"/>
      <c r="AW97" s="1"/>
      <c r="AX97" s="1"/>
      <c r="AY97" s="1"/>
      <c r="AZ97" s="47"/>
      <c r="BA97" s="47"/>
    </row>
    <row r="98" spans="17:53" ht="15.75" hidden="1" customHeight="1">
      <c r="Q98" s="21"/>
      <c r="R98" s="21"/>
      <c r="S98" s="20"/>
      <c r="T98" s="20"/>
      <c r="U98" s="23"/>
      <c r="V98" s="23"/>
      <c r="W98" s="23"/>
      <c r="X98" s="23"/>
      <c r="Y98" s="23"/>
      <c r="Z98" s="23"/>
      <c r="AA98" s="23"/>
      <c r="AB98" s="23"/>
      <c r="AC98" s="23"/>
      <c r="AD98" s="23"/>
      <c r="AE98" s="21"/>
      <c r="AF98" s="21"/>
      <c r="AG98" s="1" t="s">
        <v>4</v>
      </c>
      <c r="AH98" s="1"/>
      <c r="AI98" s="1"/>
      <c r="AJ98" s="1" t="s">
        <v>32</v>
      </c>
      <c r="AK98" s="1" t="s">
        <v>33</v>
      </c>
      <c r="AL98" s="1" t="s">
        <v>34</v>
      </c>
      <c r="AM98" s="1"/>
      <c r="AN98" s="1">
        <v>11</v>
      </c>
      <c r="AO98" s="1" t="s">
        <v>9</v>
      </c>
      <c r="AP98" s="1">
        <f t="shared" ref="AP98:AP104" si="0">AN99-1</f>
        <v>20</v>
      </c>
      <c r="AQ98" s="1" t="s">
        <v>10</v>
      </c>
      <c r="AR98" s="1">
        <f t="shared" ref="AR98:AR105" si="1">AK100</f>
        <v>143</v>
      </c>
      <c r="AS98" s="15">
        <f>IF((ROUNDUP($U$105/2,0))&lt;AN98,0,IF(($U$105)/2&gt;AP98,AP98-AP96,SUM((($U$105/2)-AP96))))*AR98</f>
        <v>1430</v>
      </c>
      <c r="AT98" s="1"/>
      <c r="AU98" s="1">
        <v>11</v>
      </c>
      <c r="AV98" s="1" t="s">
        <v>9</v>
      </c>
      <c r="AW98" s="1">
        <f t="shared" ref="AW98:AW104" si="2">AU99-1</f>
        <v>20</v>
      </c>
      <c r="AX98" s="1" t="s">
        <v>10</v>
      </c>
      <c r="AY98" s="1">
        <f t="shared" ref="AY98:AY105" si="3">AL100</f>
        <v>176</v>
      </c>
      <c r="AZ98" s="66">
        <f>IF((ROUNDUP($U$105/2,0))&lt;AU98,0,IF(($U$105)/2&gt;AW98,AW98-AW96,SUM((($U$105/2)-AW96))))*AY98</f>
        <v>1760</v>
      </c>
      <c r="BA98" s="47"/>
    </row>
    <row r="99" spans="17:53" ht="15.75" hidden="1" customHeight="1">
      <c r="Q99" s="21"/>
      <c r="R99" s="21"/>
      <c r="S99" s="20"/>
      <c r="T99" s="20"/>
      <c r="U99" s="23"/>
      <c r="V99" s="23"/>
      <c r="W99" s="23"/>
      <c r="X99" s="23"/>
      <c r="Y99" s="23"/>
      <c r="Z99" s="23"/>
      <c r="AA99" s="23"/>
      <c r="AB99" s="23"/>
      <c r="AC99" s="23"/>
      <c r="AD99" s="23"/>
      <c r="AE99" s="21"/>
      <c r="AF99" s="21"/>
      <c r="AG99" s="1" t="s">
        <v>6</v>
      </c>
      <c r="AH99" s="1">
        <f>IF(U105="","",AK99*2)</f>
        <v>2200</v>
      </c>
      <c r="AI99" s="1"/>
      <c r="AJ99" s="1">
        <v>0</v>
      </c>
      <c r="AK99" s="1">
        <v>1100</v>
      </c>
      <c r="AL99" s="1">
        <f>ROUND(SUM((AK99/1.1)*125%)*1.1,0)</f>
        <v>1375</v>
      </c>
      <c r="AM99" s="1"/>
      <c r="AN99" s="1">
        <v>21</v>
      </c>
      <c r="AO99" s="1" t="s">
        <v>9</v>
      </c>
      <c r="AP99" s="1">
        <f t="shared" si="0"/>
        <v>30</v>
      </c>
      <c r="AQ99" s="1" t="s">
        <v>10</v>
      </c>
      <c r="AR99" s="1">
        <f>AK101</f>
        <v>165</v>
      </c>
      <c r="AS99" s="15">
        <f t="shared" ref="AS99:AS104" si="4">IF((ROUNDUP($U$105/2,0))&lt;AN99,0,IF(($U$105)/2&gt;AP99,AP99-AP98,SUM((($U$105/2)-AP98))))*AR99</f>
        <v>825</v>
      </c>
      <c r="AT99" s="1"/>
      <c r="AU99" s="1">
        <v>21</v>
      </c>
      <c r="AV99" s="1" t="s">
        <v>9</v>
      </c>
      <c r="AW99" s="1">
        <f t="shared" si="2"/>
        <v>30</v>
      </c>
      <c r="AX99" s="1" t="s">
        <v>10</v>
      </c>
      <c r="AY99" s="1">
        <f>AL101</f>
        <v>209</v>
      </c>
      <c r="AZ99" s="66">
        <f t="shared" ref="AZ99:AZ104" si="5">IF((ROUNDUP($U$105/2,0))&lt;AU99,0,IF(($U$105)/2&gt;AW99,AW99-AW98,SUM((($U$105/2)-AW98))))*AY99</f>
        <v>1045</v>
      </c>
      <c r="BA99" s="47"/>
    </row>
    <row r="100" spans="17:53" ht="15.75" hidden="1" customHeight="1">
      <c r="Q100" s="21"/>
      <c r="R100" s="21"/>
      <c r="S100" s="20"/>
      <c r="T100" s="20"/>
      <c r="U100" s="23"/>
      <c r="V100" s="23"/>
      <c r="W100" s="23"/>
      <c r="X100" s="23"/>
      <c r="Y100" s="23"/>
      <c r="Z100" s="23"/>
      <c r="AA100" s="23"/>
      <c r="AB100" s="23"/>
      <c r="AC100" s="23"/>
      <c r="AD100" s="23"/>
      <c r="AE100" s="21"/>
      <c r="AF100" s="21"/>
      <c r="AG100" s="1" t="s">
        <v>1</v>
      </c>
      <c r="AH100" s="1">
        <f>IF(AS106=0,0,AS106*2)</f>
        <v>4510</v>
      </c>
      <c r="AI100" s="1"/>
      <c r="AJ100" s="1">
        <v>11</v>
      </c>
      <c r="AK100" s="1">
        <v>143</v>
      </c>
      <c r="AL100" s="1">
        <v>176</v>
      </c>
      <c r="AM100" s="1"/>
      <c r="AN100" s="1">
        <v>31</v>
      </c>
      <c r="AO100" s="1" t="s">
        <v>9</v>
      </c>
      <c r="AP100" s="1">
        <f>AN101-1</f>
        <v>50</v>
      </c>
      <c r="AQ100" s="1" t="s">
        <v>10</v>
      </c>
      <c r="AR100" s="1">
        <f>AK102</f>
        <v>187</v>
      </c>
      <c r="AS100" s="15">
        <f t="shared" si="4"/>
        <v>0</v>
      </c>
      <c r="AT100" s="1"/>
      <c r="AU100" s="1">
        <v>31</v>
      </c>
      <c r="AV100" s="1" t="s">
        <v>9</v>
      </c>
      <c r="AW100" s="1">
        <f>AU101-1</f>
        <v>50</v>
      </c>
      <c r="AX100" s="1" t="s">
        <v>10</v>
      </c>
      <c r="AY100" s="1">
        <f>AL102</f>
        <v>242</v>
      </c>
      <c r="AZ100" s="66">
        <f t="shared" si="5"/>
        <v>0</v>
      </c>
      <c r="BA100" s="47"/>
    </row>
    <row r="101" spans="17:53" ht="15.75" hidden="1" customHeight="1">
      <c r="Q101" s="21"/>
      <c r="R101" s="21"/>
      <c r="S101" s="23"/>
      <c r="T101" s="23"/>
      <c r="U101" s="23"/>
      <c r="V101" s="23"/>
      <c r="W101" s="23"/>
      <c r="X101" s="23"/>
      <c r="Y101" s="23"/>
      <c r="Z101" s="23"/>
      <c r="AA101" s="23"/>
      <c r="AB101" s="23"/>
      <c r="AC101" s="23"/>
      <c r="AD101" s="23"/>
      <c r="AE101" s="21"/>
      <c r="AF101" s="21"/>
      <c r="AG101" s="1" t="s">
        <v>7</v>
      </c>
      <c r="AH101" s="1">
        <f>IF(U105="","",AL99*2)</f>
        <v>2750</v>
      </c>
      <c r="AI101" s="1"/>
      <c r="AJ101" s="1">
        <v>21</v>
      </c>
      <c r="AK101" s="1">
        <v>165</v>
      </c>
      <c r="AL101" s="1">
        <v>209</v>
      </c>
      <c r="AM101" s="1"/>
      <c r="AN101" s="1">
        <v>51</v>
      </c>
      <c r="AO101" s="1" t="s">
        <v>9</v>
      </c>
      <c r="AP101" s="1">
        <f>AN102-1</f>
        <v>100</v>
      </c>
      <c r="AQ101" s="1" t="s">
        <v>10</v>
      </c>
      <c r="AR101" s="1">
        <f>AK103</f>
        <v>209</v>
      </c>
      <c r="AS101" s="15">
        <f t="shared" si="4"/>
        <v>0</v>
      </c>
      <c r="AT101" s="1"/>
      <c r="AU101" s="1">
        <v>51</v>
      </c>
      <c r="AV101" s="1" t="s">
        <v>9</v>
      </c>
      <c r="AW101" s="1">
        <f>AU102-1</f>
        <v>100</v>
      </c>
      <c r="AX101" s="1" t="s">
        <v>10</v>
      </c>
      <c r="AY101" s="1">
        <f>AL103</f>
        <v>264</v>
      </c>
      <c r="AZ101" s="66">
        <f t="shared" si="5"/>
        <v>0</v>
      </c>
      <c r="BA101" s="47"/>
    </row>
    <row r="102" spans="17:53" ht="15.75" hidden="1" customHeight="1">
      <c r="Q102" s="21"/>
      <c r="R102" s="21"/>
      <c r="S102" s="21"/>
      <c r="T102" s="21"/>
      <c r="U102" s="21"/>
      <c r="V102" s="21"/>
      <c r="W102" s="21"/>
      <c r="X102" s="21"/>
      <c r="Y102" s="21"/>
      <c r="Z102" s="21"/>
      <c r="AA102" s="21"/>
      <c r="AB102" s="21"/>
      <c r="AC102" s="21"/>
      <c r="AD102" s="21"/>
      <c r="AE102" s="21"/>
      <c r="AF102" s="21"/>
      <c r="AG102" s="1" t="s">
        <v>2</v>
      </c>
      <c r="AH102" s="1">
        <f>IF(AZ106=0,0,AZ106*2)</f>
        <v>5610</v>
      </c>
      <c r="AI102" s="1"/>
      <c r="AJ102" s="1">
        <v>31</v>
      </c>
      <c r="AK102" s="1">
        <v>187</v>
      </c>
      <c r="AL102" s="1">
        <v>242</v>
      </c>
      <c r="AM102" s="3"/>
      <c r="AN102" s="1">
        <v>101</v>
      </c>
      <c r="AO102" s="1" t="s">
        <v>9</v>
      </c>
      <c r="AP102" s="1">
        <f t="shared" si="0"/>
        <v>200</v>
      </c>
      <c r="AQ102" s="1" t="s">
        <v>10</v>
      </c>
      <c r="AR102" s="1">
        <f t="shared" si="1"/>
        <v>231</v>
      </c>
      <c r="AS102" s="15">
        <f t="shared" si="4"/>
        <v>0</v>
      </c>
      <c r="AT102" s="1"/>
      <c r="AU102" s="1">
        <v>101</v>
      </c>
      <c r="AV102" s="1" t="s">
        <v>9</v>
      </c>
      <c r="AW102" s="1">
        <f t="shared" si="2"/>
        <v>200</v>
      </c>
      <c r="AX102" s="1" t="s">
        <v>10</v>
      </c>
      <c r="AY102" s="1">
        <f t="shared" si="3"/>
        <v>286</v>
      </c>
      <c r="AZ102" s="66">
        <f t="shared" si="5"/>
        <v>0</v>
      </c>
      <c r="BA102" s="47"/>
    </row>
    <row r="103" spans="17:53" ht="15.75" hidden="1" customHeight="1">
      <c r="Q103" s="21"/>
      <c r="R103" s="21"/>
      <c r="S103" s="21"/>
      <c r="T103" s="24"/>
      <c r="U103" s="25"/>
      <c r="V103" s="25"/>
      <c r="W103" s="25"/>
      <c r="X103" s="25"/>
      <c r="Y103" s="20"/>
      <c r="Z103" s="20"/>
      <c r="AA103" s="20"/>
      <c r="AB103" s="20"/>
      <c r="AC103" s="20"/>
      <c r="AD103" s="20"/>
      <c r="AE103" s="21"/>
      <c r="AF103" s="21"/>
      <c r="AG103" s="1"/>
      <c r="AH103" s="1"/>
      <c r="AI103" s="1"/>
      <c r="AJ103" s="1">
        <v>51</v>
      </c>
      <c r="AK103" s="1">
        <v>209</v>
      </c>
      <c r="AL103" s="1">
        <v>264</v>
      </c>
      <c r="AM103" s="3"/>
      <c r="AN103" s="1">
        <v>201</v>
      </c>
      <c r="AO103" s="1" t="s">
        <v>9</v>
      </c>
      <c r="AP103" s="1">
        <f t="shared" si="0"/>
        <v>500</v>
      </c>
      <c r="AQ103" s="1" t="s">
        <v>10</v>
      </c>
      <c r="AR103" s="1">
        <f t="shared" si="1"/>
        <v>253</v>
      </c>
      <c r="AS103" s="15">
        <f t="shared" si="4"/>
        <v>0</v>
      </c>
      <c r="AT103" s="1"/>
      <c r="AU103" s="1">
        <v>201</v>
      </c>
      <c r="AV103" s="1" t="s">
        <v>9</v>
      </c>
      <c r="AW103" s="1">
        <f t="shared" si="2"/>
        <v>500</v>
      </c>
      <c r="AX103" s="1" t="s">
        <v>10</v>
      </c>
      <c r="AY103" s="1">
        <f t="shared" si="3"/>
        <v>308</v>
      </c>
      <c r="AZ103" s="66">
        <f t="shared" si="5"/>
        <v>0</v>
      </c>
      <c r="BA103" s="47"/>
    </row>
    <row r="104" spans="17:53" ht="15.75" hidden="1" customHeight="1">
      <c r="Q104" s="21"/>
      <c r="R104" s="21"/>
      <c r="S104" s="21"/>
      <c r="T104" s="84" t="s">
        <v>49</v>
      </c>
      <c r="U104" s="97"/>
      <c r="V104" s="98"/>
      <c r="W104" s="26"/>
      <c r="X104" s="21"/>
      <c r="Y104" s="20"/>
      <c r="Z104" s="84" t="s">
        <v>39</v>
      </c>
      <c r="AA104" s="85"/>
      <c r="AB104" s="85"/>
      <c r="AC104" s="85"/>
      <c r="AD104" s="86"/>
      <c r="AE104" s="27"/>
      <c r="AF104" s="21"/>
      <c r="AG104" s="1" t="s">
        <v>21</v>
      </c>
      <c r="AH104" s="1"/>
      <c r="AI104" s="1"/>
      <c r="AJ104" s="1">
        <v>101</v>
      </c>
      <c r="AK104" s="1">
        <v>231</v>
      </c>
      <c r="AL104" s="1">
        <v>286</v>
      </c>
      <c r="AM104" s="3"/>
      <c r="AN104" s="1">
        <v>501</v>
      </c>
      <c r="AO104" s="1" t="s">
        <v>9</v>
      </c>
      <c r="AP104" s="1">
        <f t="shared" si="0"/>
        <v>1000</v>
      </c>
      <c r="AQ104" s="1" t="s">
        <v>10</v>
      </c>
      <c r="AR104" s="1">
        <f t="shared" si="1"/>
        <v>286</v>
      </c>
      <c r="AS104" s="15">
        <f t="shared" si="4"/>
        <v>0</v>
      </c>
      <c r="AT104" s="1"/>
      <c r="AU104" s="1">
        <v>501</v>
      </c>
      <c r="AV104" s="1" t="s">
        <v>9</v>
      </c>
      <c r="AW104" s="1">
        <f t="shared" si="2"/>
        <v>1000</v>
      </c>
      <c r="AX104" s="1" t="s">
        <v>10</v>
      </c>
      <c r="AY104" s="1">
        <f t="shared" si="3"/>
        <v>363</v>
      </c>
      <c r="AZ104" s="66">
        <f t="shared" si="5"/>
        <v>0</v>
      </c>
      <c r="BA104" s="47"/>
    </row>
    <row r="105" spans="17:53" ht="15.75" hidden="1" customHeight="1">
      <c r="Q105" s="21"/>
      <c r="R105" s="21"/>
      <c r="S105" s="21"/>
      <c r="T105" s="108" t="s">
        <v>36</v>
      </c>
      <c r="U105" s="104">
        <f>J20</f>
        <v>50</v>
      </c>
      <c r="V105" s="106" t="s">
        <v>42</v>
      </c>
      <c r="W105" s="28"/>
      <c r="X105" s="21"/>
      <c r="Y105" s="20"/>
      <c r="Z105" s="87" t="s">
        <v>44</v>
      </c>
      <c r="AA105" s="88"/>
      <c r="AB105" s="91">
        <f>IF(U105="","",IFERROR(ROUND((AH101+AH102),0),"ERROR"))</f>
        <v>8360</v>
      </c>
      <c r="AC105" s="93" t="s">
        <v>43</v>
      </c>
      <c r="AD105" s="94"/>
      <c r="AE105" s="21"/>
      <c r="AF105" s="21"/>
      <c r="AG105" s="1" t="s">
        <v>6</v>
      </c>
      <c r="AH105" s="1">
        <f>IF(U125="","",AK99)</f>
        <v>1100</v>
      </c>
      <c r="AI105" s="1"/>
      <c r="AJ105" s="1">
        <v>201</v>
      </c>
      <c r="AK105" s="1">
        <v>253</v>
      </c>
      <c r="AL105" s="1">
        <v>308</v>
      </c>
      <c r="AM105" s="1"/>
      <c r="AN105" s="1">
        <v>1001</v>
      </c>
      <c r="AO105" s="1" t="s">
        <v>9</v>
      </c>
      <c r="AP105" s="1"/>
      <c r="AQ105" s="1" t="s">
        <v>10</v>
      </c>
      <c r="AR105" s="1">
        <f t="shared" si="1"/>
        <v>286</v>
      </c>
      <c r="AS105" s="1">
        <f>IF((ROUNDUP($U$105/2,0))&lt;AN105,0,SUM((($U$105/2)-AP104)))*AR105</f>
        <v>0</v>
      </c>
      <c r="AT105" s="1"/>
      <c r="AU105" s="1">
        <v>1001</v>
      </c>
      <c r="AV105" s="1" t="s">
        <v>9</v>
      </c>
      <c r="AW105" s="1"/>
      <c r="AX105" s="1" t="s">
        <v>10</v>
      </c>
      <c r="AY105" s="1">
        <f t="shared" si="3"/>
        <v>363</v>
      </c>
      <c r="AZ105" s="47">
        <f>IF((ROUNDUP($U$105/2,0))&lt;AU105,0,SUM((($U$105/2)-AW104)))*AY105</f>
        <v>0</v>
      </c>
      <c r="BA105" s="47"/>
    </row>
    <row r="106" spans="17:53" ht="15.75" hidden="1" customHeight="1">
      <c r="Q106" s="21"/>
      <c r="R106" s="21"/>
      <c r="S106" s="21"/>
      <c r="T106" s="109"/>
      <c r="U106" s="105"/>
      <c r="V106" s="107"/>
      <c r="W106" s="21"/>
      <c r="X106" s="21"/>
      <c r="Y106" s="20"/>
      <c r="Z106" s="89"/>
      <c r="AA106" s="90"/>
      <c r="AB106" s="92"/>
      <c r="AC106" s="95"/>
      <c r="AD106" s="96"/>
      <c r="AE106" s="21"/>
      <c r="AF106" s="21"/>
      <c r="AG106" s="1" t="s">
        <v>1</v>
      </c>
      <c r="AH106" s="1" t="e">
        <f>IF(AS124=0,0,AS124)</f>
        <v>#REF!</v>
      </c>
      <c r="AI106" s="1"/>
      <c r="AJ106" s="1">
        <v>501</v>
      </c>
      <c r="AK106" s="1">
        <v>286</v>
      </c>
      <c r="AL106" s="1">
        <v>363</v>
      </c>
      <c r="AM106" s="1"/>
      <c r="AN106" s="1"/>
      <c r="AO106" s="1"/>
      <c r="AP106" s="1"/>
      <c r="AQ106" s="1"/>
      <c r="AR106" s="1" t="s">
        <v>37</v>
      </c>
      <c r="AS106" s="1">
        <f>IF(SUM(AS98:AS105)=0,0,SUM(AS98:AS105))</f>
        <v>2255</v>
      </c>
      <c r="AT106" s="1"/>
      <c r="AU106" s="1"/>
      <c r="AV106" s="1"/>
      <c r="AW106" s="1"/>
      <c r="AX106" s="1"/>
      <c r="AY106" s="1" t="s">
        <v>37</v>
      </c>
      <c r="AZ106" s="47">
        <f>IF(SUM(AZ98:AZ105)=0,0,SUM(AZ98:AZ105))</f>
        <v>2805</v>
      </c>
      <c r="BA106" s="47"/>
    </row>
    <row r="107" spans="17:53" ht="15.75" hidden="1" customHeight="1">
      <c r="Q107" s="21"/>
      <c r="R107" s="21"/>
      <c r="S107" s="21"/>
      <c r="T107" s="21"/>
      <c r="U107" s="21"/>
      <c r="V107" s="21"/>
      <c r="W107" s="21"/>
      <c r="X107" s="21"/>
      <c r="Y107" s="29"/>
      <c r="Z107" s="38" t="s">
        <v>45</v>
      </c>
      <c r="AA107" s="36"/>
      <c r="AB107" s="41">
        <f>IF(U105="","",IFERROR(ROUND((AH99+AH100),0),"ERROR"))</f>
        <v>6710</v>
      </c>
      <c r="AC107" s="32" t="s">
        <v>47</v>
      </c>
      <c r="AD107" s="33"/>
      <c r="AE107" s="21"/>
      <c r="AF107" s="21"/>
      <c r="AG107" s="1" t="s">
        <v>7</v>
      </c>
      <c r="AH107" s="1">
        <f>IF(U125="","",AL99)</f>
        <v>1375</v>
      </c>
      <c r="AI107" s="1"/>
      <c r="AJ107" s="1">
        <v>1001</v>
      </c>
      <c r="AK107" s="1">
        <f t="shared" ref="AK107:AL107" si="6">AK106</f>
        <v>286</v>
      </c>
      <c r="AL107" s="1">
        <f t="shared" si="6"/>
        <v>363</v>
      </c>
      <c r="AM107" s="1"/>
      <c r="AN107" s="1"/>
      <c r="AO107" s="1"/>
      <c r="AP107" s="1"/>
      <c r="AQ107" s="1"/>
      <c r="AR107" s="1"/>
      <c r="AS107" s="1"/>
      <c r="AT107" s="1"/>
      <c r="AU107" s="1"/>
      <c r="AV107" s="1"/>
      <c r="AW107" s="1"/>
      <c r="AX107" s="1"/>
      <c r="AY107" s="1"/>
      <c r="AZ107" s="47"/>
      <c r="BA107" s="47"/>
    </row>
    <row r="108" spans="17:53" ht="15.75" hidden="1" customHeight="1">
      <c r="Q108" s="21"/>
      <c r="R108" s="21"/>
      <c r="S108" s="21"/>
      <c r="T108" s="21"/>
      <c r="U108" s="21"/>
      <c r="V108" s="21"/>
      <c r="W108" s="21"/>
      <c r="X108" s="21"/>
      <c r="Y108" s="29"/>
      <c r="Z108" s="31" t="s">
        <v>25</v>
      </c>
      <c r="AA108" s="37"/>
      <c r="AB108" s="42">
        <f>IF(U105="","",IFERROR(AB105-AB107,"ERROR"))</f>
        <v>1650</v>
      </c>
      <c r="AC108" s="32" t="s">
        <v>48</v>
      </c>
      <c r="AD108" s="33"/>
      <c r="AE108" s="21"/>
      <c r="AF108" s="21"/>
      <c r="AG108" s="1"/>
      <c r="AH108" s="1"/>
      <c r="AI108" s="1"/>
      <c r="AJ108" s="1"/>
      <c r="AK108" s="1"/>
      <c r="AL108" s="1"/>
      <c r="AM108" s="1"/>
      <c r="AN108" s="1"/>
      <c r="AO108" s="1"/>
      <c r="AP108" s="1"/>
      <c r="AQ108" s="1"/>
      <c r="AR108" s="1"/>
      <c r="AS108" s="1"/>
      <c r="AT108" s="1"/>
      <c r="AU108" s="1"/>
      <c r="AV108" s="1"/>
      <c r="AW108" s="1"/>
      <c r="AX108" s="1"/>
      <c r="AY108" s="1"/>
      <c r="AZ108" s="47"/>
      <c r="BA108" s="47"/>
    </row>
    <row r="109" spans="17:53" ht="15.75" hidden="1" customHeight="1">
      <c r="Q109" s="21"/>
      <c r="R109" s="21"/>
      <c r="S109" s="21"/>
      <c r="T109" s="21"/>
      <c r="U109" s="21"/>
      <c r="V109" s="21"/>
      <c r="W109" s="21"/>
      <c r="X109" s="21"/>
      <c r="Y109" s="29"/>
      <c r="Z109" s="30"/>
      <c r="AA109" s="29"/>
      <c r="AB109" s="29"/>
      <c r="AC109" s="29"/>
      <c r="AD109" s="29"/>
      <c r="AE109" s="21"/>
      <c r="AF109" s="21"/>
      <c r="AG109" s="1"/>
      <c r="AH109" s="1"/>
      <c r="AI109" s="1"/>
      <c r="AJ109" s="1"/>
      <c r="AK109" s="1"/>
      <c r="AL109" s="1"/>
      <c r="AM109" s="1"/>
      <c r="AN109" s="1"/>
      <c r="AO109" s="1"/>
      <c r="AP109" s="1"/>
      <c r="AQ109" s="1"/>
      <c r="AR109" s="1"/>
      <c r="AS109" s="1"/>
      <c r="AT109" s="1"/>
      <c r="AU109" s="1"/>
      <c r="AV109" s="1"/>
      <c r="AW109" s="1"/>
      <c r="AX109" s="1"/>
      <c r="AY109" s="1"/>
      <c r="AZ109" s="47"/>
      <c r="BA109" s="47"/>
    </row>
    <row r="110" spans="17:53" ht="15.75" hidden="1" customHeight="1">
      <c r="Q110" s="21"/>
      <c r="R110" s="21"/>
      <c r="S110" s="21"/>
      <c r="T110" s="21"/>
      <c r="U110" s="21"/>
      <c r="V110" s="21"/>
      <c r="W110" s="21"/>
      <c r="X110" s="21"/>
      <c r="Y110" s="29"/>
      <c r="Z110" s="30"/>
      <c r="AA110" s="29"/>
      <c r="AB110" s="29"/>
      <c r="AC110" s="29"/>
      <c r="AD110" s="29"/>
      <c r="AE110" s="21"/>
      <c r="AF110" s="21"/>
      <c r="AG110" s="1"/>
      <c r="AH110" s="1"/>
      <c r="AI110" s="1"/>
      <c r="AJ110" s="1"/>
      <c r="AK110" s="1"/>
      <c r="AL110" s="1"/>
      <c r="AM110" s="1"/>
      <c r="AN110" s="1"/>
      <c r="AO110" s="1"/>
      <c r="AP110" s="1"/>
      <c r="AQ110" s="1"/>
      <c r="AR110" s="1"/>
      <c r="AS110" s="1"/>
      <c r="AT110" s="1"/>
      <c r="AU110" s="1"/>
      <c r="AV110" s="1"/>
      <c r="AW110" s="1"/>
      <c r="AX110" s="1"/>
      <c r="AY110" s="1"/>
      <c r="AZ110" s="47"/>
      <c r="BA110" s="47"/>
    </row>
    <row r="111" spans="17:53" ht="15.75" hidden="1" customHeight="1">
      <c r="Q111" s="21"/>
      <c r="R111" s="21"/>
      <c r="S111" s="21"/>
      <c r="T111" s="21"/>
      <c r="U111" s="21"/>
      <c r="V111" s="21"/>
      <c r="W111" s="21"/>
      <c r="X111" s="21"/>
      <c r="Y111" s="29"/>
      <c r="Z111" s="30"/>
      <c r="AA111" s="29"/>
      <c r="AB111" s="29"/>
      <c r="AC111" s="29"/>
      <c r="AD111" s="29"/>
      <c r="AE111" s="21"/>
      <c r="AF111" s="21"/>
      <c r="AG111" s="1"/>
      <c r="AH111" s="1"/>
      <c r="AI111" s="1"/>
      <c r="AJ111" s="1"/>
      <c r="AK111" s="1"/>
      <c r="AL111" s="1"/>
      <c r="AM111" s="1"/>
      <c r="AN111" s="1"/>
      <c r="AO111" s="1"/>
      <c r="AP111" s="1"/>
      <c r="AQ111" s="1"/>
      <c r="AR111" s="1"/>
      <c r="AS111" s="1"/>
      <c r="AT111" s="1"/>
      <c r="AU111" s="1"/>
      <c r="AV111" s="1"/>
      <c r="AW111" s="1"/>
      <c r="AX111" s="1"/>
      <c r="AY111" s="1"/>
      <c r="AZ111" s="47"/>
      <c r="BA111" s="47"/>
    </row>
    <row r="112" spans="17:53" ht="15.75" hidden="1" customHeight="1">
      <c r="Q112" s="21"/>
      <c r="R112" s="21"/>
      <c r="S112" s="21"/>
      <c r="T112" s="21"/>
      <c r="U112" s="21"/>
      <c r="V112" s="21"/>
      <c r="W112" s="21"/>
      <c r="X112" s="21"/>
      <c r="Y112" s="29"/>
      <c r="Z112" s="30"/>
      <c r="AA112" s="29"/>
      <c r="AB112" s="29"/>
      <c r="AC112" s="29"/>
      <c r="AD112" s="29"/>
      <c r="AE112" s="21"/>
      <c r="AF112" s="21"/>
      <c r="AG112" s="1"/>
      <c r="AH112" s="1"/>
      <c r="AI112" s="1"/>
      <c r="AJ112" s="1"/>
      <c r="AK112" s="1"/>
      <c r="AL112" s="1"/>
      <c r="AM112" s="1"/>
      <c r="AN112" s="1"/>
      <c r="AO112" s="1"/>
      <c r="AP112" s="1"/>
      <c r="AQ112" s="1"/>
      <c r="AR112" s="1"/>
      <c r="AS112" s="1"/>
      <c r="AT112" s="1"/>
      <c r="AU112" s="1"/>
      <c r="AV112" s="1"/>
      <c r="AW112" s="1"/>
      <c r="AX112" s="1"/>
      <c r="AY112" s="1"/>
      <c r="AZ112" s="47"/>
      <c r="BA112" s="47"/>
    </row>
    <row r="113" spans="17:53" ht="15.75" hidden="1" customHeight="1">
      <c r="Q113" s="21"/>
      <c r="R113" s="21"/>
      <c r="S113" s="21"/>
      <c r="T113" s="21"/>
      <c r="U113" s="21"/>
      <c r="V113" s="21"/>
      <c r="W113" s="21"/>
      <c r="X113" s="21"/>
      <c r="Y113" s="29"/>
      <c r="Z113" s="30"/>
      <c r="AA113" s="29"/>
      <c r="AB113" s="29"/>
      <c r="AC113" s="29"/>
      <c r="AD113" s="29"/>
      <c r="AE113" s="21"/>
      <c r="AF113" s="21"/>
      <c r="AG113" s="1"/>
      <c r="AH113" s="1"/>
      <c r="AI113" s="1"/>
      <c r="AJ113" s="1"/>
      <c r="AK113" s="1"/>
      <c r="AL113" s="1"/>
      <c r="AM113" s="1"/>
      <c r="AN113" s="1"/>
      <c r="AO113" s="1"/>
      <c r="AP113" s="1"/>
      <c r="AQ113" s="1"/>
      <c r="AR113" s="1"/>
      <c r="AS113" s="1"/>
      <c r="AT113" s="1"/>
      <c r="AU113" s="1"/>
      <c r="AV113" s="1"/>
      <c r="AW113" s="1"/>
      <c r="AX113" s="1"/>
      <c r="AY113" s="1"/>
      <c r="AZ113" s="47"/>
      <c r="BA113" s="47"/>
    </row>
    <row r="114" spans="17:53" ht="15.75" hidden="1" customHeight="1">
      <c r="Q114" s="21"/>
      <c r="R114" s="21"/>
      <c r="S114" s="21"/>
      <c r="T114" s="21"/>
      <c r="U114" s="21"/>
      <c r="V114" s="21"/>
      <c r="W114" s="21"/>
      <c r="X114" s="21"/>
      <c r="Y114" s="29"/>
      <c r="Z114" s="30"/>
      <c r="AA114" s="29"/>
      <c r="AB114" s="29"/>
      <c r="AC114" s="29"/>
      <c r="AD114" s="29"/>
      <c r="AE114" s="21"/>
      <c r="AF114" s="21"/>
      <c r="AG114" s="1"/>
      <c r="AH114" s="1"/>
      <c r="AI114" s="1"/>
      <c r="AJ114" s="1"/>
      <c r="AK114" s="1"/>
      <c r="AL114" s="1"/>
      <c r="AM114" s="1"/>
      <c r="AN114" s="1"/>
      <c r="AO114" s="1"/>
      <c r="AP114" s="1"/>
      <c r="AQ114" s="1"/>
      <c r="AR114" s="1"/>
      <c r="AS114" s="1"/>
      <c r="AT114" s="1"/>
      <c r="AU114" s="1"/>
      <c r="AV114" s="1"/>
      <c r="AW114" s="1"/>
      <c r="AX114" s="1"/>
      <c r="AY114" s="1"/>
      <c r="AZ114" s="47"/>
      <c r="BA114" s="47"/>
    </row>
    <row r="115" spans="17:53" ht="15.75" hidden="1" customHeight="1">
      <c r="Q115" s="21"/>
      <c r="R115" s="21"/>
      <c r="S115" s="21"/>
      <c r="T115" s="21"/>
      <c r="U115" s="21"/>
      <c r="V115" s="21"/>
      <c r="W115" s="21"/>
      <c r="X115" s="21"/>
      <c r="Y115" s="29"/>
      <c r="Z115" s="30"/>
      <c r="AA115" s="29"/>
      <c r="AB115" s="29"/>
      <c r="AC115" s="29"/>
      <c r="AD115" s="29"/>
      <c r="AE115" s="21"/>
      <c r="AF115" s="21"/>
      <c r="AG115" s="1"/>
      <c r="AH115" s="1"/>
      <c r="AI115" s="1"/>
      <c r="AJ115" s="1"/>
      <c r="AK115" s="1"/>
      <c r="AL115" s="1"/>
      <c r="AM115" s="1"/>
      <c r="AN115" s="1"/>
      <c r="AO115" s="1"/>
      <c r="AP115" s="1"/>
      <c r="AQ115" s="1"/>
      <c r="AR115" s="1"/>
      <c r="AS115" s="1"/>
      <c r="AT115" s="1"/>
      <c r="AU115" s="1"/>
      <c r="AV115" s="1"/>
      <c r="AW115" s="1"/>
      <c r="AX115" s="1"/>
      <c r="AY115" s="1"/>
      <c r="AZ115" s="47"/>
      <c r="BA115" s="47"/>
    </row>
    <row r="116" spans="17:53" ht="15.75" hidden="1" customHeight="1">
      <c r="Q116" s="1"/>
      <c r="R116" s="1"/>
      <c r="S116" s="1"/>
      <c r="T116" s="1"/>
      <c r="U116" s="1"/>
      <c r="V116" s="1"/>
      <c r="W116" s="1"/>
      <c r="X116" s="1"/>
      <c r="Y116" s="18"/>
      <c r="Z116" s="19"/>
      <c r="AA116" s="18"/>
      <c r="AB116" s="18"/>
      <c r="AC116" s="18"/>
      <c r="AD116" s="18"/>
      <c r="AE116" s="1"/>
      <c r="AF116" s="1"/>
      <c r="AG116" s="1"/>
      <c r="AH116" s="1"/>
      <c r="AI116" s="1"/>
      <c r="AJ116" s="1"/>
      <c r="AK116" s="1"/>
      <c r="AL116" s="1"/>
      <c r="AM116" s="1"/>
      <c r="AN116" s="1">
        <v>11</v>
      </c>
      <c r="AO116" s="1" t="s">
        <v>9</v>
      </c>
      <c r="AP116" s="1">
        <f t="shared" ref="AP116:AP122" si="7">AN117-1</f>
        <v>20</v>
      </c>
      <c r="AQ116" s="1" t="s">
        <v>10</v>
      </c>
      <c r="AR116" s="1">
        <f>AK100</f>
        <v>143</v>
      </c>
      <c r="AS116" s="15" t="e">
        <f>IF(($U$125)&lt;AN116,0,IF(($U$125)&gt;AP116,AP116-#REF!,SUM((($U$125)-#REF!))))*AR116</f>
        <v>#REF!</v>
      </c>
      <c r="AT116" s="1"/>
      <c r="AU116" s="1">
        <v>11</v>
      </c>
      <c r="AV116" s="1" t="s">
        <v>9</v>
      </c>
      <c r="AW116" s="1">
        <f t="shared" ref="AW116:AW122" si="8">AU117-1</f>
        <v>20</v>
      </c>
      <c r="AX116" s="1" t="s">
        <v>10</v>
      </c>
      <c r="AY116" s="1">
        <f>AL100</f>
        <v>176</v>
      </c>
      <c r="AZ116" s="66" t="e">
        <f>IF(($U$125)&lt;AU116,0,IF(($U$125)&gt;AW116,AW116-#REF!,SUM((($U$125)-#REF!))))*AY116</f>
        <v>#REF!</v>
      </c>
      <c r="BA116" s="47"/>
    </row>
    <row r="117" spans="17:53" ht="15.75" hidden="1" customHeight="1">
      <c r="Q117" s="1"/>
      <c r="R117" s="1"/>
      <c r="S117" s="1"/>
      <c r="T117" s="1"/>
      <c r="U117" s="1"/>
      <c r="V117" s="1"/>
      <c r="W117" s="1"/>
      <c r="X117" s="1"/>
      <c r="Y117" s="18"/>
      <c r="Z117" s="19"/>
      <c r="AA117" s="18"/>
      <c r="AB117" s="18"/>
      <c r="AC117" s="18"/>
      <c r="AD117" s="18"/>
      <c r="AE117" s="1"/>
      <c r="AF117" s="1"/>
      <c r="AG117" s="1"/>
      <c r="AH117" s="1"/>
      <c r="AI117" s="1"/>
      <c r="AJ117" s="1"/>
      <c r="AK117" s="1"/>
      <c r="AL117" s="1"/>
      <c r="AM117" s="1"/>
      <c r="AN117" s="1">
        <v>21</v>
      </c>
      <c r="AO117" s="1" t="s">
        <v>9</v>
      </c>
      <c r="AP117" s="1">
        <f t="shared" si="7"/>
        <v>30</v>
      </c>
      <c r="AQ117" s="1" t="s">
        <v>10</v>
      </c>
      <c r="AR117" s="1">
        <f>AK101</f>
        <v>165</v>
      </c>
      <c r="AS117" s="15">
        <f t="shared" ref="AS117:AS122" si="9">IF(($U$125)&lt;AN117,0,IF(($U$125)&gt;AP117,AP117-AP116,SUM((($U$125)-AP116))))*AR117</f>
        <v>0</v>
      </c>
      <c r="AT117" s="1"/>
      <c r="AU117" s="1">
        <v>21</v>
      </c>
      <c r="AV117" s="1" t="s">
        <v>9</v>
      </c>
      <c r="AW117" s="1">
        <f t="shared" si="8"/>
        <v>30</v>
      </c>
      <c r="AX117" s="1" t="s">
        <v>10</v>
      </c>
      <c r="AY117" s="1">
        <f>AL101</f>
        <v>209</v>
      </c>
      <c r="AZ117" s="66">
        <f t="shared" ref="AZ117:AZ122" si="10">IF(($U$125)&lt;AU117,0,IF(($U$125)&gt;AW117,AW117-AW116,SUM((($U$125)-AW116))))*AY117</f>
        <v>0</v>
      </c>
      <c r="BA117" s="47"/>
    </row>
    <row r="118" spans="17:53" ht="15.75" hidden="1" customHeight="1">
      <c r="Q118" s="1"/>
      <c r="R118" s="1"/>
      <c r="S118" s="1"/>
      <c r="T118" s="1"/>
      <c r="U118" s="1"/>
      <c r="V118" s="1"/>
      <c r="W118" s="1"/>
      <c r="X118" s="1"/>
      <c r="Y118" s="18"/>
      <c r="Z118" s="19"/>
      <c r="AA118" s="18"/>
      <c r="AB118" s="18"/>
      <c r="AC118" s="18"/>
      <c r="AD118" s="18"/>
      <c r="AE118" s="1"/>
      <c r="AF118" s="1"/>
      <c r="AG118" s="1"/>
      <c r="AH118" s="1"/>
      <c r="AI118" s="1"/>
      <c r="AJ118" s="1"/>
      <c r="AK118" s="1"/>
      <c r="AL118" s="1"/>
      <c r="AM118" s="1"/>
      <c r="AN118" s="1">
        <v>31</v>
      </c>
      <c r="AO118" s="1" t="s">
        <v>9</v>
      </c>
      <c r="AP118" s="1">
        <f t="shared" si="7"/>
        <v>50</v>
      </c>
      <c r="AQ118" s="1" t="s">
        <v>10</v>
      </c>
      <c r="AR118" s="1">
        <f>AK102</f>
        <v>187</v>
      </c>
      <c r="AS118" s="15">
        <f t="shared" si="9"/>
        <v>0</v>
      </c>
      <c r="AT118" s="1"/>
      <c r="AU118" s="1">
        <v>31</v>
      </c>
      <c r="AV118" s="1" t="s">
        <v>9</v>
      </c>
      <c r="AW118" s="1">
        <f t="shared" si="8"/>
        <v>50</v>
      </c>
      <c r="AX118" s="1" t="s">
        <v>10</v>
      </c>
      <c r="AY118" s="1">
        <f>AL102</f>
        <v>242</v>
      </c>
      <c r="AZ118" s="66">
        <f t="shared" si="10"/>
        <v>0</v>
      </c>
      <c r="BA118" s="47"/>
    </row>
    <row r="119" spans="17:53" ht="15.75" hidden="1" customHeight="1">
      <c r="Q119" s="1"/>
      <c r="R119" s="1"/>
      <c r="S119" s="1"/>
      <c r="T119" s="1"/>
      <c r="U119" s="1"/>
      <c r="V119" s="1"/>
      <c r="W119" s="1"/>
      <c r="X119" s="1"/>
      <c r="Y119" s="18"/>
      <c r="Z119" s="19"/>
      <c r="AA119" s="18"/>
      <c r="AB119" s="18"/>
      <c r="AC119" s="18"/>
      <c r="AD119" s="18"/>
      <c r="AE119" s="1"/>
      <c r="AF119" s="1"/>
      <c r="AG119" s="1"/>
      <c r="AH119" s="1"/>
      <c r="AI119" s="1"/>
      <c r="AJ119" s="1"/>
      <c r="AK119" s="1"/>
      <c r="AL119" s="1"/>
      <c r="AM119" s="1"/>
      <c r="AN119" s="1">
        <v>51</v>
      </c>
      <c r="AO119" s="1" t="s">
        <v>9</v>
      </c>
      <c r="AP119" s="1">
        <f t="shared" si="7"/>
        <v>100</v>
      </c>
      <c r="AQ119" s="1" t="s">
        <v>10</v>
      </c>
      <c r="AR119" s="1">
        <f t="shared" ref="AR119:AR123" si="11">AK103</f>
        <v>209</v>
      </c>
      <c r="AS119" s="15">
        <f t="shared" si="9"/>
        <v>0</v>
      </c>
      <c r="AT119" s="1"/>
      <c r="AU119" s="1">
        <v>51</v>
      </c>
      <c r="AV119" s="1" t="s">
        <v>9</v>
      </c>
      <c r="AW119" s="1">
        <f t="shared" si="8"/>
        <v>100</v>
      </c>
      <c r="AX119" s="1" t="s">
        <v>10</v>
      </c>
      <c r="AY119" s="1">
        <f t="shared" ref="AY119:AY123" si="12">AL103</f>
        <v>264</v>
      </c>
      <c r="AZ119" s="66">
        <f t="shared" si="10"/>
        <v>0</v>
      </c>
      <c r="BA119" s="47"/>
    </row>
    <row r="120" spans="17:53" ht="15.75" hidden="1" customHeight="1">
      <c r="Q120" s="1"/>
      <c r="R120" s="1"/>
      <c r="S120" s="1"/>
      <c r="T120" s="1"/>
      <c r="U120" s="1"/>
      <c r="V120" s="1"/>
      <c r="W120" s="1"/>
      <c r="X120" s="1"/>
      <c r="Y120" s="18"/>
      <c r="Z120" s="19"/>
      <c r="AA120" s="18"/>
      <c r="AB120" s="18"/>
      <c r="AC120" s="18"/>
      <c r="AD120" s="18"/>
      <c r="AE120" s="1"/>
      <c r="AF120" s="1"/>
      <c r="AG120" s="1"/>
      <c r="AH120" s="1"/>
      <c r="AI120" s="1"/>
      <c r="AJ120" s="1"/>
      <c r="AK120" s="1"/>
      <c r="AL120" s="1"/>
      <c r="AM120" s="1"/>
      <c r="AN120" s="1">
        <v>101</v>
      </c>
      <c r="AO120" s="1" t="s">
        <v>9</v>
      </c>
      <c r="AP120" s="1">
        <f t="shared" si="7"/>
        <v>200</v>
      </c>
      <c r="AQ120" s="1" t="s">
        <v>10</v>
      </c>
      <c r="AR120" s="1">
        <f t="shared" si="11"/>
        <v>231</v>
      </c>
      <c r="AS120" s="15">
        <f t="shared" si="9"/>
        <v>0</v>
      </c>
      <c r="AT120" s="1"/>
      <c r="AU120" s="1">
        <v>101</v>
      </c>
      <c r="AV120" s="1" t="s">
        <v>9</v>
      </c>
      <c r="AW120" s="1">
        <f t="shared" si="8"/>
        <v>200</v>
      </c>
      <c r="AX120" s="1" t="s">
        <v>10</v>
      </c>
      <c r="AY120" s="1">
        <f t="shared" si="12"/>
        <v>286</v>
      </c>
      <c r="AZ120" s="66">
        <f t="shared" si="10"/>
        <v>0</v>
      </c>
      <c r="BA120" s="47"/>
    </row>
    <row r="121" spans="17:53" ht="15.75" hidden="1" customHeight="1">
      <c r="Q121" s="1"/>
      <c r="R121" s="1"/>
      <c r="S121" s="1"/>
      <c r="T121" s="1"/>
      <c r="U121" s="1"/>
      <c r="V121" s="1"/>
      <c r="W121" s="1"/>
      <c r="X121" s="1"/>
      <c r="Y121" s="18"/>
      <c r="Z121" s="19"/>
      <c r="AA121" s="18"/>
      <c r="AB121" s="18"/>
      <c r="AC121" s="18"/>
      <c r="AD121" s="18"/>
      <c r="AE121" s="1"/>
      <c r="AF121" s="1"/>
      <c r="AG121" s="1"/>
      <c r="AH121" s="1"/>
      <c r="AI121" s="1"/>
      <c r="AJ121" s="1"/>
      <c r="AK121" s="1"/>
      <c r="AL121" s="1"/>
      <c r="AM121" s="1"/>
      <c r="AN121" s="1">
        <v>201</v>
      </c>
      <c r="AO121" s="1" t="s">
        <v>9</v>
      </c>
      <c r="AP121" s="1">
        <f t="shared" si="7"/>
        <v>500</v>
      </c>
      <c r="AQ121" s="1" t="s">
        <v>10</v>
      </c>
      <c r="AR121" s="1">
        <f t="shared" si="11"/>
        <v>253</v>
      </c>
      <c r="AS121" s="15">
        <f t="shared" si="9"/>
        <v>0</v>
      </c>
      <c r="AT121" s="1"/>
      <c r="AU121" s="1">
        <v>201</v>
      </c>
      <c r="AV121" s="1" t="s">
        <v>9</v>
      </c>
      <c r="AW121" s="1">
        <f t="shared" si="8"/>
        <v>500</v>
      </c>
      <c r="AX121" s="1" t="s">
        <v>10</v>
      </c>
      <c r="AY121" s="1">
        <f t="shared" si="12"/>
        <v>308</v>
      </c>
      <c r="AZ121" s="66">
        <f t="shared" si="10"/>
        <v>0</v>
      </c>
      <c r="BA121" s="47"/>
    </row>
    <row r="122" spans="17:53" ht="15.75" hidden="1" customHeight="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v>501</v>
      </c>
      <c r="AO122" s="1" t="s">
        <v>9</v>
      </c>
      <c r="AP122" s="1">
        <f t="shared" si="7"/>
        <v>1000</v>
      </c>
      <c r="AQ122" s="1" t="s">
        <v>10</v>
      </c>
      <c r="AR122" s="1">
        <f t="shared" si="11"/>
        <v>286</v>
      </c>
      <c r="AS122" s="15">
        <f t="shared" si="9"/>
        <v>0</v>
      </c>
      <c r="AT122" s="1"/>
      <c r="AU122" s="1">
        <v>501</v>
      </c>
      <c r="AV122" s="1" t="s">
        <v>9</v>
      </c>
      <c r="AW122" s="1">
        <f t="shared" si="8"/>
        <v>1000</v>
      </c>
      <c r="AX122" s="1" t="s">
        <v>10</v>
      </c>
      <c r="AY122" s="1">
        <f t="shared" si="12"/>
        <v>363</v>
      </c>
      <c r="AZ122" s="66">
        <f t="shared" si="10"/>
        <v>0</v>
      </c>
      <c r="BA122" s="47"/>
    </row>
    <row r="123" spans="17:53" ht="15.75" hidden="1" customHeight="1">
      <c r="Q123" s="1"/>
      <c r="R123" s="1"/>
      <c r="S123" s="1"/>
      <c r="T123" s="4" t="s">
        <v>41</v>
      </c>
      <c r="U123" s="1"/>
      <c r="V123" s="1"/>
      <c r="W123" s="1"/>
      <c r="X123" s="1"/>
      <c r="Y123" s="4" t="s">
        <v>40</v>
      </c>
      <c r="Z123" s="1"/>
      <c r="AA123" s="1"/>
      <c r="AB123" s="4"/>
      <c r="AC123" s="4"/>
      <c r="AD123" s="4"/>
      <c r="AE123" s="1"/>
      <c r="AF123" s="1"/>
      <c r="AG123" s="1"/>
      <c r="AH123" s="1"/>
      <c r="AI123" s="1"/>
      <c r="AJ123" s="1"/>
      <c r="AK123" s="1"/>
      <c r="AL123" s="1"/>
      <c r="AM123" s="1"/>
      <c r="AN123" s="1">
        <v>1001</v>
      </c>
      <c r="AO123" s="1" t="s">
        <v>9</v>
      </c>
      <c r="AP123" s="1"/>
      <c r="AQ123" s="1" t="s">
        <v>10</v>
      </c>
      <c r="AR123" s="1">
        <f t="shared" si="11"/>
        <v>286</v>
      </c>
      <c r="AS123" s="1">
        <f>IF(($U$125)&lt;AN123,0,SUM((($U$125)-AP122)))*AR123</f>
        <v>0</v>
      </c>
      <c r="AT123" s="1"/>
      <c r="AU123" s="1">
        <v>1001</v>
      </c>
      <c r="AV123" s="1" t="s">
        <v>9</v>
      </c>
      <c r="AW123" s="1"/>
      <c r="AX123" s="1" t="s">
        <v>10</v>
      </c>
      <c r="AY123" s="1">
        <f t="shared" si="12"/>
        <v>363</v>
      </c>
      <c r="AZ123" s="47">
        <f>IF(($U$125)&lt;AU123,0,SUM((($U$125)-AW122)))*AY123</f>
        <v>0</v>
      </c>
      <c r="BA123" s="47"/>
    </row>
    <row r="124" spans="17:53" ht="15.75" hidden="1" customHeight="1">
      <c r="Q124" s="1"/>
      <c r="R124" s="1"/>
      <c r="S124" s="1"/>
      <c r="T124" s="101" t="s">
        <v>35</v>
      </c>
      <c r="U124" s="102"/>
      <c r="V124" s="103"/>
      <c r="W124" s="16"/>
      <c r="X124" s="1"/>
      <c r="Y124" s="7" t="s">
        <v>19</v>
      </c>
      <c r="Z124" s="8" t="str">
        <f>IF(U125="","",IFERROR(ROUND((AH107+#REF!),0),"ERROR"))</f>
        <v>ERROR</v>
      </c>
      <c r="AA124" s="9" t="s">
        <v>20</v>
      </c>
      <c r="AB124" s="6"/>
      <c r="AC124" s="17"/>
      <c r="AD124" s="17"/>
      <c r="AE124" s="1"/>
      <c r="AF124" s="1"/>
      <c r="AG124" s="1"/>
      <c r="AH124" s="1"/>
      <c r="AI124" s="1"/>
      <c r="AJ124" s="1"/>
      <c r="AK124" s="1"/>
      <c r="AL124" s="1"/>
      <c r="AM124" s="1"/>
      <c r="AN124" s="1"/>
      <c r="AO124" s="1"/>
      <c r="AP124" s="1"/>
      <c r="AQ124" s="1"/>
      <c r="AR124" s="1" t="s">
        <v>37</v>
      </c>
      <c r="AS124" s="1" t="e">
        <f>IF(SUM(AS116:AS123)=0,0,SUM(AS116:AS123))</f>
        <v>#REF!</v>
      </c>
      <c r="AT124" s="1"/>
      <c r="AU124" s="1"/>
      <c r="AV124" s="1"/>
      <c r="AW124" s="1"/>
      <c r="AX124" s="1"/>
      <c r="AY124" s="1" t="s">
        <v>37</v>
      </c>
      <c r="AZ124" s="47" t="e">
        <f>IF(SUM(AZ116:AZ123)=0,0,SUM(AZ116:AZ123))</f>
        <v>#REF!</v>
      </c>
      <c r="BA124" s="47"/>
    </row>
    <row r="125" spans="17:53" ht="15.75" hidden="1" customHeight="1">
      <c r="Q125" s="1"/>
      <c r="R125" s="1"/>
      <c r="S125" s="1"/>
      <c r="T125" s="5" t="s">
        <v>36</v>
      </c>
      <c r="U125" s="14">
        <v>11</v>
      </c>
      <c r="V125" s="6" t="s">
        <v>38</v>
      </c>
      <c r="W125" s="17"/>
      <c r="X125" s="1"/>
      <c r="Y125" s="7" t="s">
        <v>24</v>
      </c>
      <c r="Z125" s="11" t="str">
        <f>IF(U125="","",IFERROR(ROUND((AH105+AH106),0),"ERROR"))</f>
        <v>ERROR</v>
      </c>
      <c r="AA125" s="9" t="s">
        <v>20</v>
      </c>
      <c r="AB125" s="12"/>
      <c r="AC125" s="35"/>
      <c r="AD125" s="35"/>
      <c r="AE125" s="1"/>
      <c r="AF125" s="1"/>
      <c r="AG125" s="1"/>
      <c r="AH125" s="1"/>
      <c r="AI125" s="1"/>
      <c r="AJ125" s="1"/>
      <c r="AK125" s="1"/>
      <c r="AL125" s="1"/>
      <c r="AM125" s="1"/>
      <c r="AN125" s="1"/>
      <c r="AO125" s="1"/>
      <c r="AP125" s="1"/>
      <c r="AQ125" s="1"/>
      <c r="AR125" s="1"/>
      <c r="AS125" s="1"/>
      <c r="AT125" s="1"/>
      <c r="AU125" s="1"/>
      <c r="AV125" s="1"/>
      <c r="AW125" s="1"/>
      <c r="AX125" s="1"/>
      <c r="AY125" s="1"/>
      <c r="AZ125" s="47"/>
      <c r="BA125" s="47"/>
    </row>
    <row r="126" spans="17:53" ht="15.75" hidden="1" customHeight="1">
      <c r="Q126" s="1"/>
      <c r="R126" s="1"/>
      <c r="S126" s="1"/>
      <c r="T126" s="1"/>
      <c r="U126" s="1"/>
      <c r="V126" s="1"/>
      <c r="W126" s="1"/>
      <c r="X126" s="1"/>
      <c r="Y126" s="7" t="s">
        <v>25</v>
      </c>
      <c r="Z126" s="13" t="str">
        <f>IF(U125="","",IFERROR(Z124-Z125,"ERROR"))</f>
        <v>ERROR</v>
      </c>
      <c r="AA126" s="9" t="s">
        <v>26</v>
      </c>
      <c r="AB126" s="12"/>
      <c r="AC126" s="35"/>
      <c r="AD126" s="35"/>
      <c r="AE126" s="1"/>
      <c r="AF126" s="1"/>
      <c r="AG126" s="1"/>
      <c r="AH126" s="1"/>
      <c r="AI126" s="1"/>
      <c r="AJ126" s="1"/>
      <c r="AK126" s="1"/>
      <c r="AL126" s="1"/>
      <c r="AM126" s="1"/>
      <c r="AN126" s="1"/>
      <c r="AO126" s="1"/>
      <c r="AP126" s="1"/>
      <c r="AQ126" s="1"/>
      <c r="AR126" s="1"/>
      <c r="AS126" s="1"/>
      <c r="AT126" s="1"/>
      <c r="AU126" s="1"/>
      <c r="AV126" s="1"/>
      <c r="AW126" s="1"/>
      <c r="AX126" s="1"/>
      <c r="AY126" s="1"/>
      <c r="AZ126" s="47"/>
      <c r="BA126" s="47"/>
    </row>
    <row r="127" spans="17:53" ht="15.75" hidden="1" customHeight="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47"/>
      <c r="BA127" s="47"/>
    </row>
    <row r="128" spans="17:53" ht="15.75" hidden="1" customHeight="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47"/>
      <c r="BA128" s="47"/>
    </row>
    <row r="129" spans="17:53" ht="15.75" hidden="1" customHeight="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47"/>
      <c r="BA129" s="47"/>
    </row>
    <row r="130" spans="17:53" ht="15.75" hidden="1" customHeight="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47"/>
      <c r="BA130" s="47"/>
    </row>
    <row r="131" spans="17:53" ht="15.75" hidden="1" customHeight="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47"/>
      <c r="BA131" s="47"/>
    </row>
    <row r="132" spans="17:53" ht="15.75" customHeight="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47"/>
      <c r="BA132" s="47"/>
    </row>
    <row r="133" spans="17:53" ht="15.75" customHeight="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47"/>
      <c r="BA133" s="47"/>
    </row>
    <row r="134" spans="17:53" ht="15.75" customHeight="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47"/>
      <c r="BA134" s="47"/>
    </row>
    <row r="135" spans="17:53" ht="15.75" customHeight="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47"/>
      <c r="BA135" s="47"/>
    </row>
    <row r="136" spans="17:53" ht="15.75" customHeight="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47"/>
      <c r="BA136" s="47"/>
    </row>
    <row r="137" spans="17:53" ht="15.75" customHeight="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47"/>
      <c r="BA137" s="47"/>
    </row>
    <row r="138" spans="17:53" ht="15.75" customHeight="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47"/>
      <c r="BA138" s="47"/>
    </row>
    <row r="139" spans="17:53" ht="15.75" customHeight="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47"/>
      <c r="BA139" s="47"/>
    </row>
    <row r="140" spans="17:53" ht="15.75" customHeight="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47"/>
      <c r="BA140" s="47"/>
    </row>
    <row r="141" spans="17:53" ht="15.75" customHeight="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47"/>
      <c r="BA141" s="47"/>
    </row>
    <row r="142" spans="17:53" ht="15.75" customHeight="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47"/>
      <c r="BA142" s="47"/>
    </row>
    <row r="143" spans="17:53" ht="15.75" customHeight="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47"/>
      <c r="BA143" s="47"/>
    </row>
    <row r="144" spans="17:53" ht="15.75" customHeight="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47"/>
      <c r="BA144" s="47"/>
    </row>
    <row r="145" spans="17:53" ht="15.75" customHeight="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47"/>
      <c r="BA145" s="47"/>
    </row>
    <row r="146" spans="17:53" ht="15.75" customHeight="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47"/>
      <c r="BA146" s="47"/>
    </row>
    <row r="147" spans="17:53" ht="15.75" customHeight="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47"/>
      <c r="BA147" s="47"/>
    </row>
    <row r="148" spans="17:53" ht="15.75" customHeight="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47"/>
      <c r="BA148" s="47"/>
    </row>
    <row r="149" spans="17:53" ht="15.75" customHeight="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47"/>
      <c r="BA149" s="47"/>
    </row>
    <row r="150" spans="17:53" ht="15.75" customHeight="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47"/>
      <c r="BA150" s="47"/>
    </row>
    <row r="151" spans="17:53" ht="15.75" customHeight="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47"/>
      <c r="BA151" s="47"/>
    </row>
    <row r="152" spans="17:53" ht="15.75" customHeight="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47"/>
      <c r="BA152" s="47"/>
    </row>
    <row r="153" spans="17:53" ht="15.75" customHeight="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47"/>
      <c r="BA153" s="47"/>
    </row>
    <row r="154" spans="17:53" ht="15.75" customHeight="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47"/>
      <c r="BA154" s="47"/>
    </row>
    <row r="155" spans="17:53" ht="15.75" customHeight="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47"/>
      <c r="BA155" s="47"/>
    </row>
    <row r="156" spans="17:53" ht="15.75" customHeight="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47"/>
      <c r="BA156" s="47"/>
    </row>
    <row r="157" spans="17:53" ht="15.75" customHeight="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47"/>
      <c r="BA157" s="47"/>
    </row>
    <row r="158" spans="17:53" ht="15.75" customHeight="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47"/>
      <c r="BA158" s="47"/>
    </row>
    <row r="159" spans="17:53" ht="15.75" customHeight="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47"/>
      <c r="BA159" s="47"/>
    </row>
    <row r="160" spans="17:53" ht="15.75" customHeight="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47"/>
      <c r="BA160" s="47"/>
    </row>
    <row r="161" spans="17:53" ht="15.75" customHeight="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47"/>
      <c r="BA161" s="47"/>
    </row>
    <row r="162" spans="17:53" ht="15.75" customHeight="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47"/>
      <c r="BA162" s="47"/>
    </row>
    <row r="163" spans="17:53" ht="15.75" customHeight="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47"/>
      <c r="BA163" s="47"/>
    </row>
    <row r="164" spans="17:53" ht="15.75" customHeight="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47"/>
      <c r="BA164" s="47"/>
    </row>
    <row r="165" spans="17:53" ht="15.75" customHeight="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47"/>
      <c r="BA165" s="47"/>
    </row>
    <row r="166" spans="17:53" ht="15.75" customHeight="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47"/>
      <c r="BA166" s="47"/>
    </row>
    <row r="167" spans="17:53" ht="15.75" customHeight="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47"/>
      <c r="BA167" s="47"/>
    </row>
    <row r="168" spans="17:53" ht="15.75" customHeight="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47"/>
      <c r="BA168" s="47"/>
    </row>
    <row r="169" spans="17:53" ht="15.75" customHeight="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47"/>
      <c r="BA169" s="47"/>
    </row>
    <row r="170" spans="17:53" ht="15.75" customHeight="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47"/>
      <c r="BA170" s="47"/>
    </row>
    <row r="171" spans="17:53" ht="15.75" customHeight="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47"/>
      <c r="BA171" s="47"/>
    </row>
    <row r="172" spans="17:53" ht="15.75" customHeight="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47"/>
      <c r="BA172" s="47"/>
    </row>
    <row r="173" spans="17:53" ht="15.75" customHeight="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47"/>
      <c r="BA173" s="47"/>
    </row>
    <row r="174" spans="17:53" ht="15.75" customHeight="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47"/>
      <c r="BA174" s="47"/>
    </row>
    <row r="175" spans="17:53" ht="15.75" customHeight="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47"/>
      <c r="BA175" s="47"/>
    </row>
    <row r="176" spans="17:53" ht="15.75" customHeight="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47"/>
      <c r="BA176" s="47"/>
    </row>
    <row r="177" spans="17:53" ht="15.75" customHeight="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47"/>
      <c r="BA177" s="47"/>
    </row>
    <row r="178" spans="17:53" ht="15.75" customHeight="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47"/>
      <c r="BA178" s="47"/>
    </row>
    <row r="179" spans="17:53" ht="15.75" customHeight="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47"/>
      <c r="BA179" s="47"/>
    </row>
    <row r="180" spans="17:53" ht="15.75" customHeight="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47"/>
      <c r="BA180" s="47"/>
    </row>
    <row r="181" spans="17:53" ht="15.75" customHeight="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47"/>
      <c r="BA181" s="47"/>
    </row>
    <row r="182" spans="17:53" ht="15.75" customHeight="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47"/>
      <c r="BA182" s="47"/>
    </row>
    <row r="183" spans="17:53" ht="15.75" customHeight="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47"/>
      <c r="BA183" s="47"/>
    </row>
    <row r="184" spans="17:53" ht="15.75" customHeight="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47"/>
      <c r="BA184" s="47"/>
    </row>
    <row r="185" spans="17:53" ht="15.75" customHeight="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47"/>
      <c r="BA185" s="47"/>
    </row>
    <row r="186" spans="17:53" ht="15.75" customHeight="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47"/>
      <c r="BA186" s="47"/>
    </row>
    <row r="187" spans="17:53" ht="15.75" customHeight="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47"/>
      <c r="BA187" s="47"/>
    </row>
    <row r="188" spans="17:53" ht="15.75" customHeight="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47"/>
      <c r="BA188" s="47"/>
    </row>
    <row r="189" spans="17:53" ht="15.75" customHeight="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47"/>
      <c r="BA189" s="47"/>
    </row>
    <row r="190" spans="17:53" ht="15.75" customHeight="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47"/>
      <c r="BA190" s="47"/>
    </row>
    <row r="191" spans="17:53" ht="15.75" customHeight="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47"/>
      <c r="BA191" s="47"/>
    </row>
    <row r="192" spans="17:53" ht="15.75" customHeight="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47"/>
      <c r="BA192" s="47"/>
    </row>
    <row r="193" spans="17:53" ht="15.75" customHeight="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47"/>
      <c r="BA193" s="47"/>
    </row>
    <row r="194" spans="17:53" ht="15.75" customHeight="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47"/>
      <c r="BA194" s="47"/>
    </row>
    <row r="195" spans="17:53" ht="15.75" customHeight="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47"/>
      <c r="BA195" s="47"/>
    </row>
    <row r="196" spans="17:53" ht="15.75" customHeight="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47"/>
      <c r="BA196" s="47"/>
    </row>
    <row r="197" spans="17:53" ht="15.75" customHeight="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47"/>
      <c r="BA197" s="47"/>
    </row>
    <row r="198" spans="17:53" ht="15.75" customHeight="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47"/>
      <c r="BA198" s="47"/>
    </row>
    <row r="199" spans="17:53" ht="15.75" customHeight="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47"/>
      <c r="BA199" s="47"/>
    </row>
    <row r="200" spans="17:53" ht="15.75" customHeight="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47"/>
      <c r="BA200" s="47"/>
    </row>
    <row r="201" spans="17:53" ht="15.75" customHeight="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47"/>
      <c r="BA201" s="47"/>
    </row>
    <row r="202" spans="17:53" ht="15.75" customHeight="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47"/>
      <c r="BA202" s="47"/>
    </row>
    <row r="203" spans="17:53" ht="15.75" customHeight="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47"/>
      <c r="BA203" s="47"/>
    </row>
    <row r="204" spans="17:53" ht="15.75" customHeight="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47"/>
      <c r="BA204" s="47"/>
    </row>
    <row r="205" spans="17:53" ht="15.75" customHeight="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47"/>
      <c r="BA205" s="47"/>
    </row>
    <row r="206" spans="17:53" ht="15.75" customHeight="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47"/>
      <c r="BA206" s="47"/>
    </row>
    <row r="207" spans="17:53" ht="15.75" customHeight="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47"/>
      <c r="BA207" s="47"/>
    </row>
    <row r="208" spans="17:53" ht="15.75" customHeight="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47"/>
      <c r="BA208" s="47"/>
    </row>
    <row r="209" spans="17:53" ht="15.75" customHeight="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47"/>
      <c r="BA209" s="47"/>
    </row>
    <row r="210" spans="17:53" ht="15.75" customHeight="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47"/>
      <c r="BA210" s="47"/>
    </row>
    <row r="211" spans="17:53" ht="15.75" customHeight="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47"/>
      <c r="BA211" s="47"/>
    </row>
    <row r="212" spans="17:53" ht="15.75" customHeight="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47"/>
      <c r="BA212" s="47"/>
    </row>
    <row r="213" spans="17:53" ht="15.75" customHeight="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47"/>
      <c r="BA213" s="47"/>
    </row>
    <row r="214" spans="17:53" ht="15.75" customHeight="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47"/>
      <c r="BA214" s="47"/>
    </row>
    <row r="215" spans="17:53" ht="15.75" customHeight="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47"/>
      <c r="BA215" s="47"/>
    </row>
    <row r="216" spans="17:53" ht="15.75" customHeight="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47"/>
      <c r="BA216" s="47"/>
    </row>
    <row r="217" spans="17:53" ht="15.75" customHeight="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47"/>
      <c r="BA217" s="47"/>
    </row>
    <row r="218" spans="17:53" ht="15.75" customHeight="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47"/>
      <c r="BA218" s="47"/>
    </row>
    <row r="219" spans="17:53" ht="15.75" customHeight="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47"/>
      <c r="BA219" s="47"/>
    </row>
    <row r="220" spans="17:53" ht="15.75" customHeight="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47"/>
      <c r="BA220" s="47"/>
    </row>
    <row r="221" spans="17:53" ht="15.75" customHeight="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47"/>
      <c r="BA221" s="47"/>
    </row>
    <row r="222" spans="17:53" ht="15.75" customHeight="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47"/>
      <c r="BA222" s="47"/>
    </row>
    <row r="223" spans="17:53" ht="15.75" customHeight="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47"/>
      <c r="BA223" s="47"/>
    </row>
    <row r="224" spans="17:53" ht="15.75" customHeight="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47"/>
      <c r="BA224" s="47"/>
    </row>
    <row r="225" spans="17:53" ht="15.75" customHeight="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47"/>
      <c r="BA225" s="47"/>
    </row>
    <row r="226" spans="17:53" ht="15.75" customHeight="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47"/>
      <c r="BA226" s="47"/>
    </row>
    <row r="227" spans="17:53" ht="15.75" customHeight="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47"/>
      <c r="BA227" s="47"/>
    </row>
    <row r="228" spans="17:53" ht="15.75" customHeight="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47"/>
      <c r="BA228" s="47"/>
    </row>
    <row r="229" spans="17:53" ht="15.75" customHeight="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47"/>
      <c r="BA229" s="47"/>
    </row>
    <row r="230" spans="17:53" ht="15.75" customHeight="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47"/>
      <c r="BA230" s="47"/>
    </row>
    <row r="231" spans="17:53" ht="15.75" customHeight="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47"/>
      <c r="BA231" s="47"/>
    </row>
    <row r="232" spans="17:53" ht="15.75" customHeight="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47"/>
      <c r="BA232" s="47"/>
    </row>
    <row r="233" spans="17:53" ht="15.75" customHeight="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47"/>
      <c r="BA233" s="47"/>
    </row>
    <row r="234" spans="17:53" ht="15.75" customHeight="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47"/>
      <c r="BA234" s="47"/>
    </row>
    <row r="235" spans="17:53" ht="15.75" customHeight="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47"/>
      <c r="BA235" s="47"/>
    </row>
    <row r="236" spans="17:53" ht="15.75" customHeight="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47"/>
      <c r="BA236" s="47"/>
    </row>
    <row r="237" spans="17:53" ht="15.75" customHeight="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47"/>
      <c r="BA237" s="47"/>
    </row>
    <row r="238" spans="17:53" ht="15.75" customHeight="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47"/>
      <c r="BA238" s="47"/>
    </row>
    <row r="239" spans="17:53" ht="15.75" customHeight="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47"/>
      <c r="BA239" s="47"/>
    </row>
    <row r="240" spans="17:53" ht="15.75" customHeight="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47"/>
      <c r="BA240" s="47"/>
    </row>
    <row r="241" spans="17:53" ht="15.75" customHeight="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47"/>
      <c r="BA241" s="47"/>
    </row>
    <row r="242" spans="17:53" ht="15.75" customHeight="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47"/>
      <c r="BA242" s="47"/>
    </row>
    <row r="243" spans="17:53" ht="15.75" customHeight="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47"/>
      <c r="BA243" s="47"/>
    </row>
    <row r="244" spans="17:53" ht="15.75" customHeight="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47"/>
      <c r="BA244" s="47"/>
    </row>
    <row r="245" spans="17:53" ht="15.75" customHeight="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47"/>
      <c r="BA245" s="47"/>
    </row>
    <row r="246" spans="17:53" ht="15.75" customHeight="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47"/>
      <c r="BA246" s="47"/>
    </row>
    <row r="247" spans="17:53" ht="15.75" customHeight="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47"/>
      <c r="BA247" s="47"/>
    </row>
    <row r="248" spans="17:53" ht="15.75" customHeight="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47"/>
      <c r="BA248" s="47"/>
    </row>
    <row r="249" spans="17:53" ht="15.75" customHeight="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47"/>
      <c r="BA249" s="47"/>
    </row>
    <row r="250" spans="17:53" ht="15.75" customHeight="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47"/>
      <c r="BA250" s="47"/>
    </row>
    <row r="251" spans="17:53" ht="15.75" customHeight="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47"/>
      <c r="BA251" s="47"/>
    </row>
    <row r="252" spans="17:53" ht="15.75" customHeight="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47"/>
      <c r="BA252" s="47"/>
    </row>
    <row r="253" spans="17:53" ht="15.75" customHeight="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47"/>
      <c r="BA253" s="47"/>
    </row>
    <row r="254" spans="17:53" ht="15.75" customHeight="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47"/>
      <c r="BA254" s="47"/>
    </row>
    <row r="255" spans="17:53" ht="15.75" customHeight="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47"/>
      <c r="BA255" s="47"/>
    </row>
    <row r="256" spans="17:53" ht="15.75" customHeight="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47"/>
      <c r="BA256" s="47"/>
    </row>
    <row r="257" spans="17:53" ht="15.75" customHeight="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47"/>
      <c r="BA257" s="47"/>
    </row>
    <row r="258" spans="17:53" ht="15.75" customHeight="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47"/>
      <c r="BA258" s="47"/>
    </row>
    <row r="259" spans="17:53" ht="15.75" customHeight="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47"/>
      <c r="BA259" s="47"/>
    </row>
    <row r="260" spans="17:53" ht="15.75" customHeight="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47"/>
      <c r="BA260" s="47"/>
    </row>
    <row r="261" spans="17:53" ht="15.75" customHeight="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47"/>
      <c r="BA261" s="47"/>
    </row>
    <row r="262" spans="17:53" ht="15.75" customHeight="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47"/>
      <c r="BA262" s="47"/>
    </row>
    <row r="263" spans="17:53" ht="15.75" customHeight="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47"/>
      <c r="BA263" s="47"/>
    </row>
    <row r="264" spans="17:53" ht="15.75" customHeight="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47"/>
      <c r="BA264" s="47"/>
    </row>
    <row r="265" spans="17:53" ht="15.75" customHeight="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47"/>
      <c r="BA265" s="47"/>
    </row>
    <row r="266" spans="17:53" ht="15.75" customHeight="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47"/>
      <c r="BA266" s="47"/>
    </row>
    <row r="267" spans="17:53" ht="15.75" customHeight="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47"/>
      <c r="BA267" s="47"/>
    </row>
    <row r="268" spans="17:53" ht="15.75" customHeight="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47"/>
      <c r="BA268" s="47"/>
    </row>
    <row r="269" spans="17:53" ht="15.75" customHeight="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47"/>
      <c r="BA269" s="47"/>
    </row>
    <row r="270" spans="17:53" ht="15.75" customHeight="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47"/>
      <c r="BA270" s="47"/>
    </row>
    <row r="271" spans="17:53" ht="15.75" customHeight="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47"/>
      <c r="BA271" s="47"/>
    </row>
    <row r="272" spans="17:53" ht="15.75" customHeight="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47"/>
      <c r="BA272" s="47"/>
    </row>
    <row r="273" spans="17:53" ht="15.75" customHeight="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47"/>
      <c r="BA273" s="47"/>
    </row>
    <row r="274" spans="17:53" ht="15.75" customHeight="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47"/>
      <c r="BA274" s="47"/>
    </row>
    <row r="275" spans="17:53" ht="15.75" customHeight="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47"/>
      <c r="BA275" s="47"/>
    </row>
    <row r="276" spans="17:53" ht="15.75" customHeight="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47"/>
      <c r="BA276" s="47"/>
    </row>
    <row r="277" spans="17:53" ht="15.75" customHeight="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47"/>
      <c r="BA277" s="47"/>
    </row>
    <row r="278" spans="17:53" ht="15.75" customHeight="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47"/>
      <c r="BA278" s="47"/>
    </row>
    <row r="279" spans="17:53" ht="15.75" customHeight="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47"/>
      <c r="BA279" s="47"/>
    </row>
    <row r="280" spans="17:53" ht="15.75" customHeight="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47"/>
      <c r="BA280" s="47"/>
    </row>
    <row r="281" spans="17:53" ht="15.75" customHeight="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47"/>
      <c r="BA281" s="47"/>
    </row>
    <row r="282" spans="17:53" ht="15.75" customHeight="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47"/>
      <c r="BA282" s="47"/>
    </row>
    <row r="283" spans="17:53" ht="15.75" customHeight="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47"/>
      <c r="BA283" s="47"/>
    </row>
    <row r="284" spans="17:53" ht="15.75" customHeight="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47"/>
      <c r="BA284" s="47"/>
    </row>
    <row r="285" spans="17:53" ht="15.75" customHeight="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47"/>
      <c r="BA285" s="47"/>
    </row>
    <row r="286" spans="17:53" ht="15.75" customHeight="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47"/>
      <c r="BA286" s="47"/>
    </row>
    <row r="287" spans="17:53" ht="15.75" customHeight="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47"/>
      <c r="BA287" s="47"/>
    </row>
    <row r="288" spans="17:53" ht="15.75" customHeight="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47"/>
      <c r="BA288" s="47"/>
    </row>
    <row r="289" spans="17:53" ht="15.75" customHeight="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47"/>
      <c r="BA289" s="47"/>
    </row>
    <row r="290" spans="17:53" ht="15.75" customHeight="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47"/>
      <c r="BA290" s="47"/>
    </row>
    <row r="291" spans="17:53" ht="15.75" customHeight="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47"/>
      <c r="BA291" s="47"/>
    </row>
    <row r="292" spans="17:53" ht="15.75" customHeight="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47"/>
      <c r="BA292" s="47"/>
    </row>
    <row r="293" spans="17:53" ht="15.75" customHeight="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47"/>
      <c r="BA293" s="47"/>
    </row>
    <row r="294" spans="17:53" ht="15.75" customHeight="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47"/>
      <c r="BA294" s="47"/>
    </row>
    <row r="295" spans="17:53" ht="15.75" customHeight="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47"/>
      <c r="BA295" s="47"/>
    </row>
    <row r="296" spans="17:53" ht="15.75" customHeight="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47"/>
      <c r="BA296" s="47"/>
    </row>
    <row r="297" spans="17:53" ht="15.75" customHeight="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47"/>
      <c r="BA297" s="47"/>
    </row>
    <row r="298" spans="17:53" ht="15.75" customHeight="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47"/>
      <c r="BA298" s="47"/>
    </row>
    <row r="299" spans="17:53" ht="15.75" customHeight="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47"/>
      <c r="BA299" s="47"/>
    </row>
    <row r="300" spans="17:53" ht="15.75" customHeight="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47"/>
      <c r="BA300" s="47"/>
    </row>
    <row r="301" spans="17:53" ht="15.75" customHeight="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47"/>
      <c r="BA301" s="47"/>
    </row>
    <row r="302" spans="17:53" ht="15.75" customHeight="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47"/>
      <c r="BA302" s="47"/>
    </row>
    <row r="303" spans="17:53" ht="15.75" customHeight="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47"/>
      <c r="BA303" s="47"/>
    </row>
    <row r="304" spans="17:53" ht="15.75" customHeight="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47"/>
      <c r="BA304" s="47"/>
    </row>
    <row r="305" spans="17:53" ht="15.75" customHeight="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47"/>
      <c r="BA305" s="47"/>
    </row>
    <row r="306" spans="17:53" ht="15.75" customHeight="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47"/>
      <c r="BA306" s="47"/>
    </row>
    <row r="307" spans="17:53" ht="15.75" customHeight="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47"/>
      <c r="BA307" s="47"/>
    </row>
    <row r="308" spans="17:53" ht="15.75" customHeight="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47"/>
      <c r="BA308" s="47"/>
    </row>
    <row r="309" spans="17:53" ht="15.75" customHeight="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47"/>
      <c r="BA309" s="47"/>
    </row>
    <row r="310" spans="17:53" ht="15.75" customHeight="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47"/>
      <c r="BA310" s="47"/>
    </row>
    <row r="311" spans="17:53" ht="15.75" customHeight="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47"/>
      <c r="BA311" s="47"/>
    </row>
    <row r="312" spans="17:53" ht="15.75" customHeight="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47"/>
      <c r="BA312" s="47"/>
    </row>
    <row r="313" spans="17:53" ht="15.75" customHeight="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47"/>
      <c r="BA313" s="47"/>
    </row>
    <row r="314" spans="17:53" ht="15.75" customHeight="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47"/>
      <c r="BA314" s="47"/>
    </row>
    <row r="315" spans="17:53" ht="15.75" customHeight="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47"/>
      <c r="BA315" s="47"/>
    </row>
    <row r="316" spans="17:53" ht="15.75" customHeight="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47"/>
      <c r="BA316" s="47"/>
    </row>
    <row r="317" spans="17:53" ht="15.75" customHeight="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47"/>
      <c r="BA317" s="47"/>
    </row>
    <row r="318" spans="17:53" ht="15.75" customHeight="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47"/>
      <c r="BA318" s="47"/>
    </row>
    <row r="319" spans="17:53" ht="15.75" customHeight="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47"/>
      <c r="BA319" s="47"/>
    </row>
    <row r="320" spans="17:53" ht="15.75" customHeight="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47"/>
      <c r="BA320" s="47"/>
    </row>
    <row r="321" spans="17:53" ht="15.75" customHeight="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47"/>
      <c r="BA321" s="47"/>
    </row>
    <row r="322" spans="17:53" ht="15.75" customHeight="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47"/>
      <c r="BA322" s="47"/>
    </row>
    <row r="323" spans="17:53" ht="15.75" customHeight="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47"/>
      <c r="BA323" s="47"/>
    </row>
    <row r="324" spans="17:53" ht="15.75" customHeight="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47"/>
      <c r="BA324" s="47"/>
    </row>
    <row r="325" spans="17:53" ht="15.75" customHeight="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47"/>
      <c r="BA325" s="47"/>
    </row>
    <row r="326" spans="17:53" ht="15.75" customHeight="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47"/>
      <c r="BA326" s="47"/>
    </row>
    <row r="327" spans="17:53" ht="15.75" customHeight="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47"/>
      <c r="BA327" s="47"/>
    </row>
    <row r="328" spans="17:53" ht="15.75" customHeight="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47"/>
      <c r="BA328" s="47"/>
    </row>
    <row r="329" spans="17:53" ht="15.75" customHeight="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47"/>
      <c r="BA329" s="47"/>
    </row>
    <row r="330" spans="17:53" ht="15.75" customHeight="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47"/>
      <c r="BA330" s="47"/>
    </row>
    <row r="331" spans="17:53" ht="15.75" customHeight="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47"/>
      <c r="BA331" s="47"/>
    </row>
    <row r="332" spans="17:53" ht="15.75" customHeight="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47"/>
      <c r="BA332" s="47"/>
    </row>
    <row r="333" spans="17:53" ht="15.75" customHeight="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47"/>
      <c r="BA333" s="47"/>
    </row>
    <row r="334" spans="17:53" ht="15.75" customHeight="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47"/>
      <c r="BA334" s="47"/>
    </row>
    <row r="335" spans="17:53" ht="15.75" customHeight="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47"/>
      <c r="BA335" s="47"/>
    </row>
    <row r="336" spans="17:53" ht="15.75" customHeight="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47"/>
      <c r="BA336" s="47"/>
    </row>
    <row r="337" spans="17:53" ht="15.75" customHeight="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47"/>
      <c r="BA337" s="47"/>
    </row>
    <row r="338" spans="17:53" ht="15.75" customHeight="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47"/>
      <c r="BA338" s="47"/>
    </row>
    <row r="339" spans="17:53" ht="15.75" customHeight="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47"/>
      <c r="BA339" s="47"/>
    </row>
    <row r="340" spans="17:53" ht="15.75" customHeight="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47"/>
      <c r="BA340" s="47"/>
    </row>
    <row r="341" spans="17:53" ht="15.75" customHeight="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47"/>
      <c r="BA341" s="47"/>
    </row>
    <row r="342" spans="17:53" ht="15.75" customHeight="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47"/>
      <c r="BA342" s="47"/>
    </row>
    <row r="343" spans="17:53" ht="15.75" customHeight="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47"/>
      <c r="BA343" s="47"/>
    </row>
    <row r="344" spans="17:53" ht="15.75" customHeight="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47"/>
      <c r="BA344" s="47"/>
    </row>
    <row r="345" spans="17:53" ht="15.75" customHeight="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47"/>
      <c r="BA345" s="47"/>
    </row>
    <row r="346" spans="17:53" ht="15.75" customHeight="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47"/>
      <c r="BA346" s="47"/>
    </row>
    <row r="347" spans="17:53" ht="15.75" customHeight="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47"/>
      <c r="BA347" s="47"/>
    </row>
    <row r="348" spans="17:53" ht="15.75" customHeight="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47"/>
      <c r="BA348" s="47"/>
    </row>
    <row r="349" spans="17:53" ht="15.75" customHeight="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47"/>
      <c r="BA349" s="47"/>
    </row>
    <row r="350" spans="17:53" ht="15.75" customHeight="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47"/>
      <c r="BA350" s="47"/>
    </row>
    <row r="351" spans="17:53" ht="15.75" customHeight="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47"/>
      <c r="BA351" s="47"/>
    </row>
    <row r="352" spans="17:53" ht="15.75" customHeight="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47"/>
      <c r="BA352" s="47"/>
    </row>
    <row r="353" spans="17:53" ht="15.75" customHeight="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47"/>
      <c r="BA353" s="47"/>
    </row>
    <row r="354" spans="17:53" ht="15.75" customHeight="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47"/>
      <c r="BA354" s="47"/>
    </row>
    <row r="355" spans="17:53" ht="15.75" customHeight="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47"/>
      <c r="BA355" s="47"/>
    </row>
    <row r="356" spans="17:53" ht="15.75" customHeight="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47"/>
      <c r="BA356" s="47"/>
    </row>
    <row r="357" spans="17:53" ht="15.75" customHeight="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47"/>
      <c r="BA357" s="47"/>
    </row>
    <row r="358" spans="17:53" ht="15.75" customHeight="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47"/>
      <c r="BA358" s="47"/>
    </row>
    <row r="359" spans="17:53" ht="15.75" customHeight="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47"/>
      <c r="BA359" s="47"/>
    </row>
    <row r="360" spans="17:53" ht="15.75" customHeight="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47"/>
      <c r="BA360" s="47"/>
    </row>
    <row r="361" spans="17:53" ht="15.75" customHeight="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47"/>
      <c r="BA361" s="47"/>
    </row>
    <row r="362" spans="17:53" ht="15.75" customHeight="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47"/>
      <c r="BA362" s="47"/>
    </row>
    <row r="363" spans="17:53" ht="15.75" customHeight="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47"/>
      <c r="BA363" s="47"/>
    </row>
    <row r="364" spans="17:53" ht="15.75" customHeight="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47"/>
      <c r="BA364" s="47"/>
    </row>
    <row r="365" spans="17:53" ht="15.75" customHeight="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47"/>
      <c r="BA365" s="47"/>
    </row>
    <row r="366" spans="17:53" ht="15.75" customHeight="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47"/>
      <c r="BA366" s="47"/>
    </row>
    <row r="367" spans="17:53" ht="15.75" customHeight="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47"/>
      <c r="BA367" s="47"/>
    </row>
    <row r="368" spans="17:53" ht="15.75" customHeight="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47"/>
      <c r="BA368" s="47"/>
    </row>
    <row r="369" spans="17:53" ht="15.75" customHeight="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47"/>
      <c r="BA369" s="47"/>
    </row>
    <row r="370" spans="17:53" ht="15.75" customHeight="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47"/>
      <c r="BA370" s="47"/>
    </row>
    <row r="371" spans="17:53" ht="15.75" customHeight="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47"/>
      <c r="BA371" s="47"/>
    </row>
    <row r="372" spans="17:53" ht="15.75" customHeight="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47"/>
      <c r="BA372" s="47"/>
    </row>
    <row r="373" spans="17:53" ht="15.75" customHeight="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47"/>
      <c r="BA373" s="47"/>
    </row>
    <row r="374" spans="17:53" ht="15.75" customHeight="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47"/>
      <c r="BA374" s="47"/>
    </row>
    <row r="375" spans="17:53" ht="15.75" customHeight="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47"/>
      <c r="BA375" s="47"/>
    </row>
    <row r="376" spans="17:53" ht="15.75" customHeight="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47"/>
      <c r="BA376" s="47"/>
    </row>
    <row r="377" spans="17:53" ht="15.75" customHeight="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47"/>
      <c r="BA377" s="47"/>
    </row>
    <row r="378" spans="17:53" ht="15.75" customHeight="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47"/>
      <c r="BA378" s="47"/>
    </row>
    <row r="379" spans="17:53" ht="15.75" customHeight="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47"/>
      <c r="BA379" s="47"/>
    </row>
    <row r="380" spans="17:53" ht="15.75" customHeight="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47"/>
      <c r="BA380" s="47"/>
    </row>
    <row r="381" spans="17:53" ht="15.75" customHeight="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47"/>
      <c r="BA381" s="47"/>
    </row>
    <row r="382" spans="17:53" ht="15.75" customHeight="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47"/>
      <c r="BA382" s="47"/>
    </row>
    <row r="383" spans="17:53" ht="15.75" customHeight="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47"/>
      <c r="BA383" s="47"/>
    </row>
    <row r="384" spans="17:53" ht="15.75" customHeight="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47"/>
      <c r="BA384" s="47"/>
    </row>
    <row r="385" spans="17:53" ht="15.75" customHeight="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47"/>
      <c r="BA385" s="47"/>
    </row>
    <row r="386" spans="17:53" ht="15.75" customHeight="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47"/>
      <c r="BA386" s="47"/>
    </row>
    <row r="387" spans="17:53" ht="15.75" customHeight="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47"/>
      <c r="BA387" s="47"/>
    </row>
    <row r="388" spans="17:53" ht="15.75" customHeight="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47"/>
      <c r="BA388" s="47"/>
    </row>
    <row r="389" spans="17:53" ht="15.75" customHeight="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47"/>
      <c r="BA389" s="47"/>
    </row>
    <row r="390" spans="17:53" ht="15.75" customHeight="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47"/>
      <c r="BA390" s="47"/>
    </row>
    <row r="391" spans="17:53" ht="15.75" customHeight="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47"/>
      <c r="BA391" s="47"/>
    </row>
    <row r="392" spans="17:53" ht="15.75" customHeight="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47"/>
      <c r="BA392" s="47"/>
    </row>
    <row r="393" spans="17:53" ht="15.75" customHeight="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47"/>
      <c r="BA393" s="47"/>
    </row>
    <row r="394" spans="17:53" ht="15.75" customHeight="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47"/>
      <c r="BA394" s="47"/>
    </row>
    <row r="395" spans="17:53" ht="15.75" customHeight="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47"/>
      <c r="BA395" s="47"/>
    </row>
    <row r="396" spans="17:53" ht="15.75" customHeight="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47"/>
      <c r="BA396" s="47"/>
    </row>
    <row r="397" spans="17:53" ht="15.75" customHeight="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47"/>
      <c r="BA397" s="47"/>
    </row>
    <row r="398" spans="17:53" ht="15.75" customHeight="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47"/>
      <c r="BA398" s="47"/>
    </row>
    <row r="399" spans="17:53" ht="15.75" customHeight="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47"/>
      <c r="BA399" s="47"/>
    </row>
    <row r="400" spans="17:53" ht="15.75" customHeight="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47"/>
      <c r="BA400" s="47"/>
    </row>
    <row r="401" spans="17:53" ht="15.75" customHeight="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47"/>
      <c r="BA401" s="47"/>
    </row>
    <row r="402" spans="17:53" ht="15.75" customHeight="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47"/>
      <c r="BA402" s="47"/>
    </row>
    <row r="403" spans="17:53" ht="15.75" customHeight="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47"/>
      <c r="BA403" s="47"/>
    </row>
    <row r="404" spans="17:53" ht="15.75" customHeight="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47"/>
      <c r="BA404" s="47"/>
    </row>
    <row r="405" spans="17:53" ht="15.75" customHeight="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47"/>
      <c r="BA405" s="47"/>
    </row>
    <row r="406" spans="17:53" ht="15.75" customHeight="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47"/>
      <c r="BA406" s="47"/>
    </row>
    <row r="407" spans="17:53" ht="15.75" customHeight="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47"/>
      <c r="BA407" s="47"/>
    </row>
    <row r="408" spans="17:53" ht="15.75" customHeight="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47"/>
      <c r="BA408" s="47"/>
    </row>
    <row r="409" spans="17:53" ht="15.75" customHeight="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47"/>
      <c r="BA409" s="47"/>
    </row>
    <row r="410" spans="17:53" ht="15.75" customHeight="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47"/>
      <c r="BA410" s="47"/>
    </row>
    <row r="411" spans="17:53" ht="15.75" customHeight="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47"/>
      <c r="BA411" s="47"/>
    </row>
    <row r="412" spans="17:53" ht="15.75" customHeight="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47"/>
      <c r="BA412" s="47"/>
    </row>
    <row r="413" spans="17:53" ht="15.75" customHeight="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47"/>
      <c r="BA413" s="47"/>
    </row>
    <row r="414" spans="17:53" ht="15.75" customHeight="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47"/>
      <c r="BA414" s="47"/>
    </row>
    <row r="415" spans="17:53" ht="15.75" customHeight="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47"/>
      <c r="BA415" s="47"/>
    </row>
    <row r="416" spans="17:53" ht="15.75" customHeight="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47"/>
      <c r="BA416" s="47"/>
    </row>
    <row r="417" spans="17:53" ht="15.75" customHeight="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47"/>
      <c r="BA417" s="47"/>
    </row>
    <row r="418" spans="17:53" ht="15.75" customHeight="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47"/>
      <c r="BA418" s="47"/>
    </row>
    <row r="419" spans="17:53" ht="15.75" customHeight="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47"/>
      <c r="BA419" s="47"/>
    </row>
    <row r="420" spans="17:53" ht="15.75" customHeight="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47"/>
      <c r="BA420" s="47"/>
    </row>
    <row r="421" spans="17:53" ht="15.75" customHeight="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47"/>
      <c r="BA421" s="47"/>
    </row>
    <row r="422" spans="17:53" ht="15.75" customHeight="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47"/>
      <c r="BA422" s="47"/>
    </row>
    <row r="423" spans="17:53" ht="15.75" customHeight="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47"/>
      <c r="BA423" s="47"/>
    </row>
    <row r="424" spans="17:53" ht="15.75" customHeight="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47"/>
      <c r="BA424" s="47"/>
    </row>
    <row r="425" spans="17:53" ht="15.75" customHeight="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47"/>
      <c r="BA425" s="47"/>
    </row>
    <row r="426" spans="17:53" ht="15.75" customHeight="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47"/>
      <c r="BA426" s="47"/>
    </row>
    <row r="427" spans="17:53" ht="15.75" customHeight="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47"/>
      <c r="BA427" s="47"/>
    </row>
    <row r="428" spans="17:53" ht="15.75" customHeight="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47"/>
      <c r="BA428" s="47"/>
    </row>
    <row r="429" spans="17:53" ht="15.75" customHeight="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47"/>
      <c r="BA429" s="47"/>
    </row>
    <row r="430" spans="17:53" ht="15.75" customHeight="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47"/>
      <c r="BA430" s="47"/>
    </row>
    <row r="431" spans="17:53" ht="15.75" customHeight="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47"/>
      <c r="BA431" s="47"/>
    </row>
    <row r="432" spans="17:53" ht="15.75" customHeight="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47"/>
      <c r="BA432" s="47"/>
    </row>
    <row r="433" spans="17:53" ht="15.75" customHeight="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47"/>
      <c r="BA433" s="47"/>
    </row>
    <row r="434" spans="17:53" ht="15.75" customHeight="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47"/>
      <c r="BA434" s="47"/>
    </row>
    <row r="435" spans="17:53" ht="15.75" customHeight="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47"/>
      <c r="BA435" s="47"/>
    </row>
    <row r="436" spans="17:53" ht="15.75" customHeight="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47"/>
      <c r="BA436" s="47"/>
    </row>
    <row r="437" spans="17:53" ht="15.75" customHeight="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47"/>
      <c r="BA437" s="47"/>
    </row>
    <row r="438" spans="17:53" ht="15.75" customHeight="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47"/>
      <c r="BA438" s="47"/>
    </row>
    <row r="439" spans="17:53" ht="15.75" customHeight="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47"/>
      <c r="BA439" s="47"/>
    </row>
    <row r="440" spans="17:53" ht="15.75" customHeight="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47"/>
      <c r="BA440" s="47"/>
    </row>
    <row r="441" spans="17:53" ht="15.75" customHeight="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47"/>
      <c r="BA441" s="47"/>
    </row>
    <row r="442" spans="17:53" ht="15.75" customHeight="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47"/>
      <c r="BA442" s="47"/>
    </row>
    <row r="443" spans="17:53" ht="15.75" customHeight="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47"/>
      <c r="BA443" s="47"/>
    </row>
    <row r="444" spans="17:53" ht="15.75" customHeight="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47"/>
      <c r="BA444" s="47"/>
    </row>
    <row r="445" spans="17:53" ht="15.75" customHeight="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47"/>
      <c r="BA445" s="47"/>
    </row>
    <row r="446" spans="17:53" ht="15.75" customHeight="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47"/>
      <c r="BA446" s="47"/>
    </row>
    <row r="447" spans="17:53" ht="15.75" customHeight="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47"/>
      <c r="BA447" s="47"/>
    </row>
    <row r="448" spans="17:53" ht="15.75" customHeight="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47"/>
      <c r="BA448" s="47"/>
    </row>
    <row r="449" spans="17:53" ht="15.75" customHeight="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47"/>
      <c r="BA449" s="47"/>
    </row>
    <row r="450" spans="17:53" ht="15.75" customHeight="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47"/>
      <c r="BA450" s="47"/>
    </row>
    <row r="451" spans="17:53" ht="15.75" customHeight="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47"/>
      <c r="BA451" s="47"/>
    </row>
    <row r="452" spans="17:53" ht="15.75" customHeight="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47"/>
      <c r="BA452" s="47"/>
    </row>
    <row r="453" spans="17:53" ht="15.75" customHeight="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47"/>
      <c r="BA453" s="47"/>
    </row>
    <row r="454" spans="17:53" ht="15.75" customHeight="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47"/>
      <c r="BA454" s="47"/>
    </row>
    <row r="455" spans="17:53" ht="15.75" customHeight="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47"/>
      <c r="BA455" s="47"/>
    </row>
    <row r="456" spans="17:53" ht="15.75" customHeight="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47"/>
      <c r="BA456" s="47"/>
    </row>
    <row r="457" spans="17:53" ht="15.75" customHeight="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47"/>
      <c r="BA457" s="47"/>
    </row>
    <row r="458" spans="17:53" ht="15.75" customHeight="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47"/>
      <c r="BA458" s="47"/>
    </row>
    <row r="459" spans="17:53" ht="15.75" customHeight="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47"/>
      <c r="BA459" s="47"/>
    </row>
    <row r="460" spans="17:53" ht="15.75" customHeight="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47"/>
      <c r="BA460" s="47"/>
    </row>
    <row r="461" spans="17:53" ht="15.75" customHeight="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47"/>
      <c r="BA461" s="47"/>
    </row>
    <row r="462" spans="17:53" ht="15.75" customHeight="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47"/>
      <c r="BA462" s="47"/>
    </row>
    <row r="463" spans="17:53" ht="15.75" customHeight="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47"/>
      <c r="BA463" s="47"/>
    </row>
    <row r="464" spans="17:53" ht="15.75" customHeight="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47"/>
      <c r="BA464" s="47"/>
    </row>
    <row r="465" spans="17:53" ht="15.75" customHeight="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47"/>
      <c r="BA465" s="47"/>
    </row>
    <row r="466" spans="17:53" ht="15.75" customHeight="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47"/>
      <c r="BA466" s="47"/>
    </row>
    <row r="467" spans="17:53" ht="15.75" customHeight="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47"/>
      <c r="BA467" s="47"/>
    </row>
    <row r="468" spans="17:53" ht="15.75" customHeight="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47"/>
      <c r="BA468" s="47"/>
    </row>
    <row r="469" spans="17:53" ht="15.75" customHeight="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47"/>
      <c r="BA469" s="47"/>
    </row>
    <row r="470" spans="17:53" ht="15.75" customHeight="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47"/>
      <c r="BA470" s="47"/>
    </row>
    <row r="471" spans="17:53" ht="15.75" customHeight="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47"/>
      <c r="BA471" s="47"/>
    </row>
    <row r="472" spans="17:53" ht="15.75" customHeight="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47"/>
      <c r="BA472" s="47"/>
    </row>
    <row r="473" spans="17:53" ht="15.75" customHeight="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47"/>
      <c r="BA473" s="47"/>
    </row>
    <row r="474" spans="17:53" ht="15.75" customHeight="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47"/>
      <c r="BA474" s="47"/>
    </row>
    <row r="475" spans="17:53" ht="15.75" customHeight="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47"/>
      <c r="BA475" s="47"/>
    </row>
    <row r="476" spans="17:53" ht="15.75" customHeight="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47"/>
      <c r="BA476" s="47"/>
    </row>
    <row r="477" spans="17:53" ht="15.75" customHeight="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47"/>
      <c r="BA477" s="47"/>
    </row>
    <row r="478" spans="17:53" ht="15.75" customHeight="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47"/>
      <c r="BA478" s="47"/>
    </row>
    <row r="479" spans="17:53" ht="15.75" customHeight="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47"/>
      <c r="BA479" s="47"/>
    </row>
    <row r="480" spans="17:53" ht="15.75" customHeight="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47"/>
      <c r="BA480" s="47"/>
    </row>
    <row r="481" spans="17:53" ht="15.75" customHeight="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47"/>
      <c r="BA481" s="47"/>
    </row>
    <row r="482" spans="17:53" ht="15.75" customHeight="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47"/>
      <c r="BA482" s="47"/>
    </row>
    <row r="483" spans="17:53" ht="15.75" customHeight="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47"/>
      <c r="BA483" s="47"/>
    </row>
    <row r="484" spans="17:53" ht="15.75" customHeight="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47"/>
      <c r="BA484" s="47"/>
    </row>
    <row r="485" spans="17:53" ht="15.75" customHeight="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47"/>
      <c r="BA485" s="47"/>
    </row>
    <row r="486" spans="17:53" ht="15.75" customHeight="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47"/>
      <c r="BA486" s="47"/>
    </row>
    <row r="487" spans="17:53" ht="15.75" customHeight="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47"/>
      <c r="BA487" s="47"/>
    </row>
    <row r="488" spans="17:53" ht="15.75" customHeight="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47"/>
      <c r="BA488" s="47"/>
    </row>
    <row r="489" spans="17:53" ht="15.75" customHeight="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47"/>
      <c r="BA489" s="47"/>
    </row>
    <row r="490" spans="17:53" ht="15.75" customHeight="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47"/>
      <c r="BA490" s="47"/>
    </row>
    <row r="491" spans="17:53" ht="15.75" customHeight="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47"/>
      <c r="BA491" s="47"/>
    </row>
    <row r="492" spans="17:53" ht="15.75" customHeight="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47"/>
      <c r="BA492" s="47"/>
    </row>
    <row r="493" spans="17:53" ht="15.75" customHeight="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47"/>
      <c r="BA493" s="47"/>
    </row>
    <row r="494" spans="17:53" ht="15.75" customHeight="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47"/>
      <c r="BA494" s="47"/>
    </row>
    <row r="495" spans="17:53" ht="15.75" customHeight="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47"/>
      <c r="BA495" s="47"/>
    </row>
    <row r="496" spans="17:53" ht="15.75" customHeight="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47"/>
      <c r="BA496" s="47"/>
    </row>
    <row r="497" spans="17:53" ht="15.75" customHeight="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47"/>
      <c r="BA497" s="47"/>
    </row>
    <row r="498" spans="17:53" ht="15.75" customHeight="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47"/>
      <c r="BA498" s="47"/>
    </row>
    <row r="499" spans="17:53" ht="15.75" customHeight="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47"/>
      <c r="BA499" s="47"/>
    </row>
    <row r="500" spans="17:53" ht="15.75" customHeight="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47"/>
      <c r="BA500" s="47"/>
    </row>
    <row r="501" spans="17:53" ht="15.75" customHeight="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47"/>
      <c r="BA501" s="47"/>
    </row>
    <row r="502" spans="17:53" ht="15.75" customHeight="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47"/>
      <c r="BA502" s="47"/>
    </row>
    <row r="503" spans="17:53" ht="15.75" customHeight="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47"/>
      <c r="BA503" s="47"/>
    </row>
    <row r="504" spans="17:53" ht="15.75" customHeight="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47"/>
      <c r="BA504" s="47"/>
    </row>
    <row r="505" spans="17:53" ht="15.75" customHeight="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47"/>
      <c r="BA505" s="47"/>
    </row>
    <row r="506" spans="17:53" ht="15.75" customHeight="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47"/>
      <c r="BA506" s="47"/>
    </row>
    <row r="507" spans="17:53" ht="15.75" customHeight="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47"/>
      <c r="BA507" s="47"/>
    </row>
    <row r="508" spans="17:53" ht="15.75" customHeight="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47"/>
      <c r="BA508" s="47"/>
    </row>
    <row r="509" spans="17:53" ht="15.75" customHeight="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47"/>
      <c r="BA509" s="47"/>
    </row>
    <row r="510" spans="17:53" ht="15.75" customHeight="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47"/>
      <c r="BA510" s="47"/>
    </row>
    <row r="511" spans="17:53" ht="15.75" customHeight="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47"/>
      <c r="BA511" s="47"/>
    </row>
    <row r="512" spans="17:53" ht="15.75" customHeight="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47"/>
      <c r="BA512" s="47"/>
    </row>
    <row r="513" spans="17:53" ht="15.75" customHeight="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47"/>
      <c r="BA513" s="47"/>
    </row>
    <row r="514" spans="17:53" ht="15.75" customHeight="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47"/>
      <c r="BA514" s="47"/>
    </row>
    <row r="515" spans="17:53" ht="15.75" customHeight="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47"/>
      <c r="BA515" s="47"/>
    </row>
    <row r="516" spans="17:53" ht="15.75" customHeight="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47"/>
      <c r="BA516" s="47"/>
    </row>
    <row r="517" spans="17:53" ht="15.75" customHeight="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47"/>
      <c r="BA517" s="47"/>
    </row>
    <row r="518" spans="17:53" ht="15.75" customHeight="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47"/>
      <c r="BA518" s="47"/>
    </row>
    <row r="519" spans="17:53" ht="15.75" customHeight="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47"/>
      <c r="BA519" s="47"/>
    </row>
    <row r="520" spans="17:53" ht="15.75" customHeight="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47"/>
      <c r="BA520" s="47"/>
    </row>
    <row r="521" spans="17:53" ht="15.75" customHeight="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47"/>
      <c r="BA521" s="47"/>
    </row>
    <row r="522" spans="17:53" ht="15.75" customHeight="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47"/>
      <c r="BA522" s="47"/>
    </row>
    <row r="523" spans="17:53" ht="15.75" customHeight="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47"/>
      <c r="BA523" s="47"/>
    </row>
    <row r="524" spans="17:53" ht="15.75" customHeight="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47"/>
      <c r="BA524" s="47"/>
    </row>
    <row r="525" spans="17:53" ht="15.75" customHeight="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47"/>
      <c r="BA525" s="47"/>
    </row>
    <row r="526" spans="17:53" ht="15.75" customHeight="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47"/>
      <c r="BA526" s="47"/>
    </row>
    <row r="527" spans="17:53" ht="15.75" customHeight="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47"/>
      <c r="BA527" s="47"/>
    </row>
    <row r="528" spans="17:53" ht="15.75" customHeight="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47"/>
      <c r="BA528" s="47"/>
    </row>
    <row r="529" spans="17:53" ht="15.75" customHeight="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47"/>
      <c r="BA529" s="47"/>
    </row>
    <row r="530" spans="17:53" ht="15.75" customHeight="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47"/>
      <c r="BA530" s="47"/>
    </row>
    <row r="531" spans="17:53" ht="15.75" customHeight="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47"/>
      <c r="BA531" s="47"/>
    </row>
    <row r="532" spans="17:53" ht="15.75" customHeight="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47"/>
      <c r="BA532" s="47"/>
    </row>
    <row r="533" spans="17:53" ht="15.75" customHeight="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47"/>
      <c r="BA533" s="47"/>
    </row>
    <row r="534" spans="17:53" ht="15.75" customHeight="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47"/>
      <c r="BA534" s="47"/>
    </row>
    <row r="535" spans="17:53" ht="15.75" customHeight="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47"/>
      <c r="BA535" s="47"/>
    </row>
    <row r="536" spans="17:53" ht="15.75" customHeight="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47"/>
      <c r="BA536" s="47"/>
    </row>
    <row r="537" spans="17:53" ht="15.75" customHeight="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47"/>
      <c r="BA537" s="47"/>
    </row>
    <row r="538" spans="17:53" ht="15.75" customHeight="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47"/>
      <c r="BA538" s="47"/>
    </row>
    <row r="539" spans="17:53" ht="15.75" customHeight="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47"/>
      <c r="BA539" s="47"/>
    </row>
    <row r="540" spans="17:53" ht="15.75" customHeight="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47"/>
      <c r="BA540" s="47"/>
    </row>
    <row r="541" spans="17:53" ht="15.75" customHeight="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47"/>
      <c r="BA541" s="47"/>
    </row>
    <row r="542" spans="17:53" ht="15.75" customHeight="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47"/>
      <c r="BA542" s="47"/>
    </row>
    <row r="543" spans="17:53" ht="15.75" customHeight="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47"/>
      <c r="BA543" s="47"/>
    </row>
    <row r="544" spans="17:53" ht="15.75" customHeight="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47"/>
      <c r="BA544" s="47"/>
    </row>
    <row r="545" spans="17:53" ht="15.75" customHeight="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47"/>
      <c r="BA545" s="47"/>
    </row>
    <row r="546" spans="17:53" ht="15.75" customHeight="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47"/>
      <c r="BA546" s="47"/>
    </row>
    <row r="547" spans="17:53" ht="15.75" customHeight="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47"/>
      <c r="BA547" s="47"/>
    </row>
    <row r="548" spans="17:53" ht="15.75" customHeight="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47"/>
      <c r="BA548" s="47"/>
    </row>
    <row r="549" spans="17:53" ht="15.75" customHeight="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47"/>
      <c r="BA549" s="47"/>
    </row>
    <row r="550" spans="17:53" ht="15.75" customHeight="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47"/>
      <c r="BA550" s="47"/>
    </row>
    <row r="551" spans="17:53" ht="15.75" customHeight="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47"/>
      <c r="BA551" s="47"/>
    </row>
    <row r="552" spans="17:53" ht="15.75" customHeight="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47"/>
      <c r="BA552" s="47"/>
    </row>
    <row r="553" spans="17:53" ht="15.75" customHeight="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47"/>
      <c r="BA553" s="47"/>
    </row>
    <row r="554" spans="17:53" ht="15.75" customHeight="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47"/>
      <c r="BA554" s="47"/>
    </row>
    <row r="555" spans="17:53" ht="15.75" customHeight="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47"/>
      <c r="BA555" s="47"/>
    </row>
    <row r="556" spans="17:53" ht="15.75" customHeight="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47"/>
      <c r="BA556" s="47"/>
    </row>
    <row r="557" spans="17:53" ht="15.75" customHeight="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47"/>
      <c r="BA557" s="47"/>
    </row>
    <row r="558" spans="17:53" ht="15.75" customHeight="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47"/>
      <c r="BA558" s="47"/>
    </row>
    <row r="559" spans="17:53" ht="15.75" customHeight="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47"/>
      <c r="BA559" s="47"/>
    </row>
    <row r="560" spans="17:53" ht="15.75" customHeight="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47"/>
      <c r="BA560" s="47"/>
    </row>
    <row r="561" spans="17:53" ht="15.75" customHeight="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47"/>
      <c r="BA561" s="47"/>
    </row>
    <row r="562" spans="17:53" ht="15.75" customHeight="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47"/>
      <c r="BA562" s="47"/>
    </row>
    <row r="563" spans="17:53" ht="15.75" customHeight="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47"/>
      <c r="BA563" s="47"/>
    </row>
    <row r="564" spans="17:53" ht="15.75" customHeight="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47"/>
      <c r="BA564" s="47"/>
    </row>
    <row r="565" spans="17:53" ht="15.75" customHeight="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47"/>
      <c r="BA565" s="47"/>
    </row>
    <row r="566" spans="17:53" ht="15.75" customHeight="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47"/>
      <c r="BA566" s="47"/>
    </row>
    <row r="567" spans="17:53" ht="15.75" customHeight="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47"/>
      <c r="BA567" s="47"/>
    </row>
    <row r="568" spans="17:53" ht="15.75" customHeight="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47"/>
      <c r="BA568" s="47"/>
    </row>
    <row r="569" spans="17:53" ht="15.75" customHeight="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47"/>
      <c r="BA569" s="47"/>
    </row>
    <row r="570" spans="17:53" ht="15.75" customHeight="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47"/>
      <c r="BA570" s="47"/>
    </row>
    <row r="571" spans="17:53" ht="15.75" customHeight="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47"/>
      <c r="BA571" s="47"/>
    </row>
    <row r="572" spans="17:53" ht="15.75" customHeight="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47"/>
      <c r="BA572" s="47"/>
    </row>
    <row r="573" spans="17:53" ht="15.75" customHeight="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47"/>
      <c r="BA573" s="47"/>
    </row>
    <row r="574" spans="17:53" ht="15.75" customHeight="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47"/>
      <c r="BA574" s="47"/>
    </row>
    <row r="575" spans="17:53" ht="15.75" customHeight="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47"/>
      <c r="BA575" s="47"/>
    </row>
    <row r="576" spans="17:53" ht="15.75" customHeight="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47"/>
      <c r="BA576" s="47"/>
    </row>
    <row r="577" spans="17:53" ht="15.75" customHeight="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47"/>
      <c r="BA577" s="47"/>
    </row>
    <row r="578" spans="17:53" ht="15.75" customHeight="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47"/>
      <c r="BA578" s="47"/>
    </row>
    <row r="579" spans="17:53" ht="15.75" customHeight="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47"/>
      <c r="BA579" s="47"/>
    </row>
    <row r="580" spans="17:53" ht="15.75" customHeight="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47"/>
      <c r="BA580" s="47"/>
    </row>
    <row r="581" spans="17:53" ht="15.75" customHeight="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47"/>
      <c r="BA581" s="47"/>
    </row>
    <row r="582" spans="17:53" ht="15.75" customHeight="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47"/>
      <c r="BA582" s="47"/>
    </row>
    <row r="583" spans="17:53" ht="15.75" customHeight="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47"/>
      <c r="BA583" s="47"/>
    </row>
    <row r="584" spans="17:53" ht="15.75" customHeight="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47"/>
      <c r="BA584" s="47"/>
    </row>
    <row r="585" spans="17:53" ht="15.75" customHeight="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47"/>
      <c r="BA585" s="47"/>
    </row>
    <row r="586" spans="17:53" ht="15.75" customHeight="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47"/>
      <c r="BA586" s="47"/>
    </row>
    <row r="587" spans="17:53" ht="15.75" customHeight="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47"/>
      <c r="BA587" s="47"/>
    </row>
    <row r="588" spans="17:53" ht="15.75" customHeight="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47"/>
      <c r="BA588" s="47"/>
    </row>
    <row r="589" spans="17:53" ht="15.75" customHeight="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47"/>
      <c r="BA589" s="47"/>
    </row>
    <row r="590" spans="17:53" ht="15.75" customHeight="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47"/>
      <c r="BA590" s="47"/>
    </row>
    <row r="591" spans="17:53" ht="15.75" customHeight="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47"/>
      <c r="BA591" s="47"/>
    </row>
    <row r="592" spans="17:53" ht="15.75" customHeight="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47"/>
      <c r="BA592" s="47"/>
    </row>
    <row r="593" spans="17:53" ht="15.75" customHeight="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47"/>
      <c r="BA593" s="47"/>
    </row>
    <row r="594" spans="17:53" ht="15.75" customHeight="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47"/>
      <c r="BA594" s="47"/>
    </row>
    <row r="595" spans="17:53" ht="15.75" customHeight="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47"/>
      <c r="BA595" s="47"/>
    </row>
    <row r="596" spans="17:53" ht="15.75" customHeight="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47"/>
      <c r="BA596" s="47"/>
    </row>
    <row r="597" spans="17:53" ht="15.75" customHeight="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47"/>
      <c r="BA597" s="47"/>
    </row>
    <row r="598" spans="17:53" ht="15.75" customHeight="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47"/>
      <c r="BA598" s="47"/>
    </row>
    <row r="599" spans="17:53" ht="15.75" customHeight="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47"/>
      <c r="BA599" s="47"/>
    </row>
    <row r="600" spans="17:53" ht="15.75" customHeight="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47"/>
      <c r="BA600" s="47"/>
    </row>
    <row r="601" spans="17:53" ht="15.75" customHeight="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47"/>
      <c r="BA601" s="47"/>
    </row>
    <row r="602" spans="17:53" ht="15.75" customHeight="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47"/>
      <c r="BA602" s="47"/>
    </row>
    <row r="603" spans="17:53" ht="15.75" customHeight="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47"/>
      <c r="BA603" s="47"/>
    </row>
    <row r="604" spans="17:53" ht="15.75" customHeight="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47"/>
      <c r="BA604" s="47"/>
    </row>
    <row r="605" spans="17:53" ht="15.75" customHeight="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47"/>
      <c r="BA605" s="47"/>
    </row>
    <row r="606" spans="17:53" ht="15.75" customHeight="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47"/>
      <c r="BA606" s="47"/>
    </row>
    <row r="607" spans="17:53" ht="15.75" customHeight="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47"/>
      <c r="BA607" s="47"/>
    </row>
    <row r="608" spans="17:53" ht="15.75" customHeight="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47"/>
      <c r="BA608" s="47"/>
    </row>
    <row r="609" spans="17:53" ht="15.75" customHeight="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47"/>
      <c r="BA609" s="47"/>
    </row>
    <row r="610" spans="17:53" ht="15.75" customHeight="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47"/>
      <c r="BA610" s="47"/>
    </row>
    <row r="611" spans="17:53" ht="15.75" customHeight="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47"/>
      <c r="BA611" s="47"/>
    </row>
    <row r="612" spans="17:53" ht="15.75" customHeight="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47"/>
      <c r="BA612" s="47"/>
    </row>
    <row r="613" spans="17:53" ht="15.75" customHeight="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47"/>
      <c r="BA613" s="47"/>
    </row>
    <row r="614" spans="17:53" ht="15.75" customHeight="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47"/>
      <c r="BA614" s="47"/>
    </row>
    <row r="615" spans="17:53" ht="15.75" customHeight="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47"/>
      <c r="BA615" s="47"/>
    </row>
    <row r="616" spans="17:53" ht="15.75" customHeight="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47"/>
      <c r="BA616" s="47"/>
    </row>
    <row r="617" spans="17:53" ht="15.75" customHeight="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47"/>
      <c r="BA617" s="47"/>
    </row>
    <row r="618" spans="17:53" ht="15.75" customHeight="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47"/>
      <c r="BA618" s="47"/>
    </row>
    <row r="619" spans="17:53" ht="15.75" customHeight="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47"/>
      <c r="BA619" s="47"/>
    </row>
    <row r="620" spans="17:53" ht="15.75" customHeight="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47"/>
      <c r="BA620" s="47"/>
    </row>
    <row r="621" spans="17:53" ht="15.75" customHeight="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47"/>
      <c r="BA621" s="47"/>
    </row>
    <row r="622" spans="17:53" ht="15.75" customHeight="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47"/>
      <c r="BA622" s="47"/>
    </row>
    <row r="623" spans="17:53" ht="15.75" customHeight="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47"/>
      <c r="BA623" s="47"/>
    </row>
    <row r="624" spans="17:53" ht="15.75" customHeight="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47"/>
      <c r="BA624" s="47"/>
    </row>
    <row r="625" spans="17:53" ht="15.75" customHeight="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47"/>
      <c r="BA625" s="47"/>
    </row>
    <row r="626" spans="17:53" ht="15.75" customHeight="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47"/>
      <c r="BA626" s="47"/>
    </row>
    <row r="627" spans="17:53" ht="15.75" customHeight="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47"/>
      <c r="BA627" s="47"/>
    </row>
    <row r="628" spans="17:53" ht="15.75" customHeight="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47"/>
      <c r="BA628" s="47"/>
    </row>
    <row r="629" spans="17:53" ht="15.75" customHeight="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47"/>
      <c r="BA629" s="47"/>
    </row>
    <row r="630" spans="17:53" ht="15.75" customHeight="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47"/>
      <c r="BA630" s="47"/>
    </row>
    <row r="631" spans="17:53" ht="15.75" customHeight="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47"/>
      <c r="BA631" s="47"/>
    </row>
    <row r="632" spans="17:53" ht="15.75" customHeight="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47"/>
      <c r="BA632" s="47"/>
    </row>
    <row r="633" spans="17:53" ht="15.75" customHeight="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47"/>
      <c r="BA633" s="47"/>
    </row>
    <row r="634" spans="17:53" ht="15.75" customHeight="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47"/>
      <c r="BA634" s="47"/>
    </row>
    <row r="635" spans="17:53" ht="15.75" customHeight="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47"/>
      <c r="BA635" s="47"/>
    </row>
    <row r="636" spans="17:53" ht="15.75" customHeight="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47"/>
      <c r="BA636" s="47"/>
    </row>
    <row r="637" spans="17:53" ht="15.75" customHeight="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47"/>
      <c r="BA637" s="47"/>
    </row>
    <row r="638" spans="17:53" ht="15.75" customHeight="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47"/>
      <c r="BA638" s="47"/>
    </row>
    <row r="639" spans="17:53" ht="15.75" customHeight="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47"/>
      <c r="BA639" s="47"/>
    </row>
    <row r="640" spans="17:53" ht="15.75" customHeight="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47"/>
      <c r="BA640" s="47"/>
    </row>
    <row r="641" spans="17:53" ht="15.75" customHeight="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47"/>
      <c r="BA641" s="47"/>
    </row>
    <row r="642" spans="17:53" ht="15.75" customHeight="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47"/>
      <c r="BA642" s="47"/>
    </row>
    <row r="643" spans="17:53" ht="15.75" customHeight="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47"/>
      <c r="BA643" s="47"/>
    </row>
    <row r="644" spans="17:53" ht="15.75" customHeight="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47"/>
      <c r="BA644" s="47"/>
    </row>
    <row r="645" spans="17:53" ht="15.75" customHeight="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47"/>
      <c r="BA645" s="47"/>
    </row>
    <row r="646" spans="17:53" ht="15.75" customHeight="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47"/>
      <c r="BA646" s="47"/>
    </row>
    <row r="647" spans="17:53" ht="15.75" customHeight="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47"/>
      <c r="BA647" s="47"/>
    </row>
    <row r="648" spans="17:53" ht="15.75" customHeight="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47"/>
      <c r="BA648" s="47"/>
    </row>
    <row r="649" spans="17:53" ht="15.75" customHeight="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47"/>
      <c r="BA649" s="47"/>
    </row>
    <row r="650" spans="17:53" ht="15.75" customHeight="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47"/>
      <c r="BA650" s="47"/>
    </row>
    <row r="651" spans="17:53" ht="15.75" customHeight="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47"/>
      <c r="BA651" s="47"/>
    </row>
    <row r="652" spans="17:53" ht="15.75" customHeight="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47"/>
      <c r="BA652" s="47"/>
    </row>
    <row r="653" spans="17:53" ht="15.75" customHeight="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47"/>
      <c r="BA653" s="47"/>
    </row>
    <row r="654" spans="17:53" ht="15.75" customHeight="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47"/>
      <c r="BA654" s="47"/>
    </row>
    <row r="655" spans="17:53" ht="15.75" customHeight="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47"/>
      <c r="BA655" s="47"/>
    </row>
    <row r="656" spans="17:53" ht="15.75" customHeight="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47"/>
      <c r="BA656" s="47"/>
    </row>
    <row r="657" spans="17:53" ht="15.75" customHeight="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47"/>
      <c r="BA657" s="47"/>
    </row>
    <row r="658" spans="17:53" ht="15.75" customHeight="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47"/>
      <c r="BA658" s="47"/>
    </row>
    <row r="659" spans="17:53" ht="15.75" customHeight="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47"/>
      <c r="BA659" s="47"/>
    </row>
    <row r="660" spans="17:53" ht="15.75" customHeight="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47"/>
      <c r="BA660" s="47"/>
    </row>
    <row r="661" spans="17:53" ht="15.75" customHeight="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47"/>
      <c r="BA661" s="47"/>
    </row>
    <row r="662" spans="17:53" ht="15.75" customHeight="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47"/>
      <c r="BA662" s="47"/>
    </row>
    <row r="663" spans="17:53" ht="15.75" customHeight="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47"/>
      <c r="BA663" s="47"/>
    </row>
    <row r="664" spans="17:53" ht="15.75" customHeight="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47"/>
      <c r="BA664" s="47"/>
    </row>
    <row r="665" spans="17:53" ht="15.75" customHeight="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47"/>
      <c r="BA665" s="47"/>
    </row>
    <row r="666" spans="17:53" ht="15.75" customHeight="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47"/>
      <c r="BA666" s="47"/>
    </row>
    <row r="667" spans="17:53" ht="15.75" customHeight="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47"/>
      <c r="BA667" s="47"/>
    </row>
    <row r="668" spans="17:53" ht="15.75" customHeight="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47"/>
      <c r="BA668" s="47"/>
    </row>
    <row r="669" spans="17:53" ht="15.75" customHeight="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47"/>
      <c r="BA669" s="47"/>
    </row>
    <row r="670" spans="17:53" ht="15.75" customHeight="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47"/>
      <c r="BA670" s="47"/>
    </row>
    <row r="671" spans="17:53" ht="15.75" customHeight="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47"/>
      <c r="BA671" s="47"/>
    </row>
    <row r="672" spans="17:53" ht="15.75" customHeight="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47"/>
      <c r="BA672" s="47"/>
    </row>
    <row r="673" spans="17:53" ht="15.75" customHeight="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47"/>
      <c r="BA673" s="47"/>
    </row>
    <row r="674" spans="17:53" ht="15.75" customHeight="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47"/>
      <c r="BA674" s="47"/>
    </row>
    <row r="675" spans="17:53" ht="15.75" customHeight="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47"/>
      <c r="BA675" s="47"/>
    </row>
    <row r="676" spans="17:53" ht="15.75" customHeight="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47"/>
      <c r="BA676" s="47"/>
    </row>
    <row r="677" spans="17:53" ht="15.75" customHeight="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47"/>
      <c r="BA677" s="47"/>
    </row>
    <row r="678" spans="17:53" ht="15.75" customHeight="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47"/>
      <c r="BA678" s="47"/>
    </row>
    <row r="679" spans="17:53" ht="15.75" customHeight="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47"/>
      <c r="BA679" s="47"/>
    </row>
    <row r="680" spans="17:53" ht="15.75" customHeight="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47"/>
      <c r="BA680" s="47"/>
    </row>
    <row r="681" spans="17:53" ht="15.75" customHeight="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47"/>
      <c r="BA681" s="47"/>
    </row>
    <row r="682" spans="17:53" ht="15.75" customHeight="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47"/>
      <c r="BA682" s="47"/>
    </row>
    <row r="683" spans="17:53" ht="15.75" customHeight="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47"/>
      <c r="BA683" s="47"/>
    </row>
    <row r="684" spans="17:53" ht="15.75" customHeight="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47"/>
      <c r="BA684" s="47"/>
    </row>
    <row r="685" spans="17:53" ht="15.75" customHeight="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47"/>
      <c r="BA685" s="47"/>
    </row>
    <row r="686" spans="17:53" ht="15.75" customHeight="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47"/>
      <c r="BA686" s="47"/>
    </row>
    <row r="687" spans="17:53" ht="15.75" customHeight="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47"/>
      <c r="BA687" s="47"/>
    </row>
    <row r="688" spans="17:53" ht="15.75" customHeight="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47"/>
      <c r="BA688" s="47"/>
    </row>
    <row r="689" spans="17:53" ht="15.75" customHeight="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47"/>
      <c r="BA689" s="47"/>
    </row>
    <row r="690" spans="17:53" ht="15.75" customHeight="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47"/>
      <c r="BA690" s="47"/>
    </row>
    <row r="691" spans="17:53" ht="15.75" customHeight="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47"/>
      <c r="BA691" s="47"/>
    </row>
    <row r="692" spans="17:53" ht="15.75" customHeight="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47"/>
      <c r="BA692" s="47"/>
    </row>
    <row r="693" spans="17:53" ht="15.75" customHeight="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47"/>
      <c r="BA693" s="47"/>
    </row>
    <row r="694" spans="17:53" ht="15.75" customHeight="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47"/>
      <c r="BA694" s="47"/>
    </row>
    <row r="695" spans="17:53" ht="15.75" customHeight="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47"/>
      <c r="BA695" s="47"/>
    </row>
    <row r="696" spans="17:53" ht="15.75" customHeight="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47"/>
      <c r="BA696" s="47"/>
    </row>
    <row r="697" spans="17:53" ht="15.75" customHeight="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47"/>
      <c r="BA697" s="47"/>
    </row>
    <row r="698" spans="17:53" ht="15.75" customHeight="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47"/>
      <c r="BA698" s="47"/>
    </row>
    <row r="699" spans="17:53" ht="15.75" customHeight="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47"/>
      <c r="BA699" s="47"/>
    </row>
    <row r="700" spans="17:53" ht="15.75" customHeight="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47"/>
      <c r="BA700" s="47"/>
    </row>
    <row r="701" spans="17:53" ht="15.75" customHeight="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47"/>
      <c r="BA701" s="47"/>
    </row>
    <row r="702" spans="17:53" ht="15.75" customHeight="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47"/>
      <c r="BA702" s="47"/>
    </row>
    <row r="703" spans="17:53" ht="15.75" customHeight="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47"/>
      <c r="BA703" s="47"/>
    </row>
    <row r="704" spans="17:53" ht="15.75" customHeight="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47"/>
      <c r="BA704" s="47"/>
    </row>
    <row r="705" spans="17:53" ht="15.75" customHeight="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47"/>
      <c r="BA705" s="47"/>
    </row>
    <row r="706" spans="17:53" ht="15.75" customHeight="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47"/>
      <c r="BA706" s="47"/>
    </row>
    <row r="707" spans="17:53" ht="15.75" customHeight="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47"/>
      <c r="BA707" s="47"/>
    </row>
    <row r="708" spans="17:53" ht="15.75" customHeight="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47"/>
      <c r="BA708" s="47"/>
    </row>
    <row r="709" spans="17:53" ht="15.75" customHeight="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47"/>
      <c r="BA709" s="47"/>
    </row>
    <row r="710" spans="17:53" ht="15.75" customHeight="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47"/>
      <c r="BA710" s="47"/>
    </row>
    <row r="711" spans="17:53" ht="15.75" customHeight="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47"/>
      <c r="BA711" s="47"/>
    </row>
    <row r="712" spans="17:53" ht="15.75" customHeight="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47"/>
      <c r="BA712" s="47"/>
    </row>
    <row r="713" spans="17:53" ht="15.75" customHeight="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47"/>
      <c r="BA713" s="47"/>
    </row>
    <row r="714" spans="17:53" ht="15.75" customHeight="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47"/>
      <c r="BA714" s="47"/>
    </row>
    <row r="715" spans="17:53" ht="15.75" customHeight="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47"/>
      <c r="BA715" s="47"/>
    </row>
    <row r="716" spans="17:53" ht="15.75" customHeight="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47"/>
      <c r="BA716" s="47"/>
    </row>
    <row r="717" spans="17:53" ht="15.75" customHeight="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47"/>
      <c r="BA717" s="47"/>
    </row>
    <row r="718" spans="17:53" ht="15.75" customHeight="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47"/>
      <c r="BA718" s="47"/>
    </row>
    <row r="719" spans="17:53" ht="15.75" customHeight="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47"/>
      <c r="BA719" s="47"/>
    </row>
    <row r="720" spans="17:53" ht="15.75" customHeight="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47"/>
      <c r="BA720" s="47"/>
    </row>
    <row r="721" spans="17:53" ht="15.75" customHeight="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47"/>
      <c r="BA721" s="47"/>
    </row>
    <row r="722" spans="17:53" ht="15.75" customHeight="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47"/>
      <c r="BA722" s="47"/>
    </row>
    <row r="723" spans="17:53" ht="15.75" customHeight="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47"/>
      <c r="BA723" s="47"/>
    </row>
    <row r="724" spans="17:53" ht="15.75" customHeight="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47"/>
      <c r="BA724" s="47"/>
    </row>
    <row r="725" spans="17:53" ht="15.75" customHeight="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47"/>
      <c r="BA725" s="47"/>
    </row>
    <row r="726" spans="17:53" ht="15.75" customHeight="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47"/>
      <c r="BA726" s="47"/>
    </row>
    <row r="727" spans="17:53" ht="15.75" customHeight="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47"/>
      <c r="BA727" s="47"/>
    </row>
    <row r="728" spans="17:53" ht="15.75" customHeight="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47"/>
      <c r="BA728" s="47"/>
    </row>
    <row r="729" spans="17:53" ht="15.75" customHeight="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47"/>
      <c r="BA729" s="47"/>
    </row>
    <row r="730" spans="17:53" ht="15.75" customHeight="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47"/>
      <c r="BA730" s="47"/>
    </row>
    <row r="731" spans="17:53" ht="15.75" customHeight="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47"/>
      <c r="BA731" s="47"/>
    </row>
    <row r="732" spans="17:53" ht="15.75" customHeight="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47"/>
      <c r="BA732" s="47"/>
    </row>
    <row r="733" spans="17:53" ht="15.75" customHeight="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47"/>
      <c r="BA733" s="47"/>
    </row>
    <row r="734" spans="17:53" ht="15.75" customHeight="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47"/>
      <c r="BA734" s="47"/>
    </row>
    <row r="735" spans="17:53" ht="15.75" customHeight="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47"/>
      <c r="BA735" s="47"/>
    </row>
    <row r="736" spans="17:53" ht="15.75" customHeight="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47"/>
      <c r="BA736" s="47"/>
    </row>
    <row r="737" spans="17:53" ht="15.75" customHeight="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47"/>
      <c r="BA737" s="47"/>
    </row>
    <row r="738" spans="17:53" ht="15.75" customHeight="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47"/>
      <c r="BA738" s="47"/>
    </row>
    <row r="739" spans="17:53" ht="15.75" customHeight="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47"/>
      <c r="BA739" s="47"/>
    </row>
    <row r="740" spans="17:53" ht="15.75" customHeight="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47"/>
      <c r="BA740" s="47"/>
    </row>
    <row r="741" spans="17:53" ht="15.75" customHeight="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47"/>
      <c r="BA741" s="47"/>
    </row>
    <row r="742" spans="17:53" ht="15.75" customHeight="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47"/>
      <c r="BA742" s="47"/>
    </row>
    <row r="743" spans="17:53" ht="15.75" customHeight="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47"/>
      <c r="BA743" s="47"/>
    </row>
    <row r="744" spans="17:53" ht="15.75" customHeight="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47"/>
      <c r="BA744" s="47"/>
    </row>
    <row r="745" spans="17:53" ht="15.75" customHeight="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47"/>
      <c r="BA745" s="47"/>
    </row>
    <row r="746" spans="17:53" ht="15.75" customHeight="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47"/>
      <c r="BA746" s="47"/>
    </row>
    <row r="747" spans="17:53" ht="15.75" customHeight="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47"/>
      <c r="BA747" s="47"/>
    </row>
    <row r="748" spans="17:53" ht="15.75" customHeight="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47"/>
      <c r="BA748" s="47"/>
    </row>
    <row r="749" spans="17:53" ht="15.75" customHeight="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47"/>
      <c r="BA749" s="47"/>
    </row>
    <row r="750" spans="17:53" ht="15.75" customHeight="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47"/>
      <c r="BA750" s="47"/>
    </row>
    <row r="751" spans="17:53" ht="15.75" customHeight="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47"/>
      <c r="BA751" s="47"/>
    </row>
    <row r="752" spans="17:53" ht="15.75" customHeight="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47"/>
      <c r="BA752" s="47"/>
    </row>
    <row r="753" spans="17:53" ht="15.75" customHeight="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47"/>
      <c r="BA753" s="47"/>
    </row>
    <row r="754" spans="17:53" ht="15.75" customHeight="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47"/>
      <c r="BA754" s="47"/>
    </row>
    <row r="755" spans="17:53" ht="15.75" customHeight="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47"/>
      <c r="BA755" s="47"/>
    </row>
    <row r="756" spans="17:53" ht="15.75" customHeight="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47"/>
      <c r="BA756" s="47"/>
    </row>
    <row r="757" spans="17:53" ht="15.75" customHeight="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47"/>
      <c r="BA757" s="47"/>
    </row>
    <row r="758" spans="17:53" ht="15.75" customHeight="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47"/>
      <c r="BA758" s="47"/>
    </row>
    <row r="759" spans="17:53" ht="15.75" customHeight="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47"/>
      <c r="BA759" s="47"/>
    </row>
    <row r="760" spans="17:53" ht="15.75" customHeight="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47"/>
      <c r="BA760" s="47"/>
    </row>
    <row r="761" spans="17:53" ht="15.75" customHeight="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47"/>
      <c r="BA761" s="47"/>
    </row>
    <row r="762" spans="17:53" ht="15.75" customHeight="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47"/>
      <c r="BA762" s="47"/>
    </row>
    <row r="763" spans="17:53" ht="15.75" customHeight="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47"/>
      <c r="BA763" s="47"/>
    </row>
    <row r="764" spans="17:53" ht="15.75" customHeight="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47"/>
      <c r="BA764" s="47"/>
    </row>
    <row r="765" spans="17:53" ht="15.75" customHeight="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47"/>
      <c r="BA765" s="47"/>
    </row>
    <row r="766" spans="17:53" ht="15.75" customHeight="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47"/>
      <c r="BA766" s="47"/>
    </row>
    <row r="767" spans="17:53" ht="15.75" customHeight="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47"/>
      <c r="BA767" s="47"/>
    </row>
    <row r="768" spans="17:53" ht="15.75" customHeight="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47"/>
      <c r="BA768" s="47"/>
    </row>
    <row r="769" spans="17:53" ht="15.75" customHeight="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47"/>
      <c r="BA769" s="47"/>
    </row>
    <row r="770" spans="17:53" ht="15.75" customHeight="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47"/>
      <c r="BA770" s="47"/>
    </row>
    <row r="771" spans="17:53" ht="15.75" customHeight="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47"/>
      <c r="BA771" s="47"/>
    </row>
    <row r="772" spans="17:53" ht="15.75" customHeight="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47"/>
      <c r="BA772" s="47"/>
    </row>
    <row r="773" spans="17:53" ht="15.75" customHeight="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47"/>
      <c r="BA773" s="47"/>
    </row>
    <row r="774" spans="17:53" ht="15.75" customHeight="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47"/>
      <c r="BA774" s="47"/>
    </row>
    <row r="775" spans="17:53" ht="15.75" customHeight="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47"/>
      <c r="BA775" s="47"/>
    </row>
    <row r="776" spans="17:53" ht="15.75" customHeight="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47"/>
      <c r="BA776" s="47"/>
    </row>
    <row r="777" spans="17:53" ht="15.75" customHeight="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47"/>
      <c r="BA777" s="47"/>
    </row>
    <row r="778" spans="17:53" ht="15.75" customHeight="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47"/>
      <c r="BA778" s="47"/>
    </row>
    <row r="779" spans="17:53" ht="15.75" customHeight="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47"/>
      <c r="BA779" s="47"/>
    </row>
    <row r="780" spans="17:53" ht="15.75" customHeight="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47"/>
      <c r="BA780" s="47"/>
    </row>
    <row r="781" spans="17:53" ht="15.75" customHeight="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47"/>
      <c r="BA781" s="47"/>
    </row>
    <row r="782" spans="17:53" ht="15.75" customHeight="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47"/>
      <c r="BA782" s="47"/>
    </row>
    <row r="783" spans="17:53" ht="15.75" customHeight="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47"/>
      <c r="BA783" s="47"/>
    </row>
    <row r="784" spans="17:53" ht="15.75" customHeight="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47"/>
      <c r="BA784" s="47"/>
    </row>
    <row r="785" spans="17:53" ht="15.75" customHeight="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47"/>
      <c r="BA785" s="47"/>
    </row>
    <row r="786" spans="17:53" ht="15.75" customHeight="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47"/>
      <c r="BA786" s="47"/>
    </row>
    <row r="787" spans="17:53" ht="15.75" customHeight="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47"/>
      <c r="BA787" s="47"/>
    </row>
    <row r="788" spans="17:53" ht="15.75" customHeight="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47"/>
      <c r="BA788" s="47"/>
    </row>
    <row r="789" spans="17:53" ht="15.75" customHeight="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47"/>
      <c r="BA789" s="47"/>
    </row>
    <row r="790" spans="17:53" ht="15.75" customHeight="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47"/>
      <c r="BA790" s="47"/>
    </row>
    <row r="791" spans="17:53" ht="15.75" customHeight="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47"/>
      <c r="BA791" s="47"/>
    </row>
    <row r="792" spans="17:53" ht="15.75" customHeight="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47"/>
      <c r="BA792" s="47"/>
    </row>
    <row r="793" spans="17:53" ht="15.75" customHeight="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47"/>
      <c r="BA793" s="47"/>
    </row>
    <row r="794" spans="17:53" ht="15.75" customHeight="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47"/>
      <c r="BA794" s="47"/>
    </row>
    <row r="795" spans="17:53" ht="15.75" customHeight="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47"/>
      <c r="BA795" s="47"/>
    </row>
    <row r="796" spans="17:53" ht="15.75" customHeight="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47"/>
      <c r="BA796" s="47"/>
    </row>
    <row r="797" spans="17:53" ht="15.75" customHeight="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47"/>
      <c r="BA797" s="47"/>
    </row>
    <row r="798" spans="17:53" ht="15.75" customHeight="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47"/>
      <c r="BA798" s="47"/>
    </row>
    <row r="799" spans="17:53" ht="15.75" customHeight="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47"/>
      <c r="BA799" s="47"/>
    </row>
    <row r="800" spans="17:53" ht="15.75" customHeight="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47"/>
      <c r="BA800" s="47"/>
    </row>
    <row r="801" spans="17:53" ht="15.75" customHeight="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47"/>
      <c r="BA801" s="47"/>
    </row>
    <row r="802" spans="17:53" ht="15.75" customHeight="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47"/>
      <c r="BA802" s="47"/>
    </row>
    <row r="803" spans="17:53" ht="15.75" customHeight="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47"/>
      <c r="BA803" s="47"/>
    </row>
    <row r="804" spans="17:53" ht="15.75" customHeight="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47"/>
      <c r="BA804" s="47"/>
    </row>
    <row r="805" spans="17:53" ht="15.75" customHeight="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47"/>
      <c r="BA805" s="47"/>
    </row>
    <row r="806" spans="17:53" ht="15.75" customHeight="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47"/>
      <c r="BA806" s="47"/>
    </row>
    <row r="807" spans="17:53" ht="15.75" customHeight="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47"/>
      <c r="BA807" s="47"/>
    </row>
    <row r="808" spans="17:53" ht="15.75" customHeight="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47"/>
      <c r="BA808" s="47"/>
    </row>
    <row r="809" spans="17:53" ht="15.75" customHeight="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47"/>
      <c r="BA809" s="47"/>
    </row>
    <row r="810" spans="17:53" ht="15.75" customHeight="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47"/>
      <c r="BA810" s="47"/>
    </row>
    <row r="811" spans="17:53" ht="15.75" customHeight="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47"/>
      <c r="BA811" s="47"/>
    </row>
    <row r="812" spans="17:53" ht="15.75" customHeight="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47"/>
      <c r="BA812" s="47"/>
    </row>
    <row r="813" spans="17:53" ht="15.75" customHeight="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47"/>
      <c r="BA813" s="47"/>
    </row>
    <row r="814" spans="17:53" ht="15.75" customHeight="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47"/>
      <c r="BA814" s="47"/>
    </row>
    <row r="815" spans="17:53" ht="15.75" customHeight="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47"/>
      <c r="BA815" s="47"/>
    </row>
    <row r="816" spans="17:53" ht="15.75" customHeight="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47"/>
      <c r="BA816" s="47"/>
    </row>
    <row r="817" spans="17:53" ht="15.75" customHeight="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47"/>
      <c r="BA817" s="47"/>
    </row>
    <row r="818" spans="17:53" ht="15.75" customHeight="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47"/>
      <c r="BA818" s="47"/>
    </row>
    <row r="819" spans="17:53" ht="15.75" customHeight="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47"/>
      <c r="BA819" s="47"/>
    </row>
    <row r="820" spans="17:53" ht="15.75" customHeight="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47"/>
      <c r="BA820" s="47"/>
    </row>
    <row r="821" spans="17:53" ht="15.75" customHeight="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47"/>
      <c r="BA821" s="47"/>
    </row>
    <row r="822" spans="17:53" ht="15.75" customHeight="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47"/>
      <c r="BA822" s="47"/>
    </row>
    <row r="823" spans="17:53" ht="15.75" customHeight="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47"/>
      <c r="BA823" s="47"/>
    </row>
    <row r="824" spans="17:53" ht="15.75" customHeight="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47"/>
      <c r="BA824" s="47"/>
    </row>
    <row r="825" spans="17:53" ht="15.75" customHeight="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47"/>
      <c r="BA825" s="47"/>
    </row>
    <row r="826" spans="17:53" ht="15.75" customHeight="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47"/>
      <c r="BA826" s="47"/>
    </row>
    <row r="827" spans="17:53" ht="15.75" customHeight="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47"/>
      <c r="BA827" s="47"/>
    </row>
    <row r="828" spans="17:53" ht="15.75" customHeight="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47"/>
      <c r="BA828" s="47"/>
    </row>
    <row r="829" spans="17:53" ht="15.75" customHeight="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47"/>
      <c r="BA829" s="47"/>
    </row>
    <row r="830" spans="17:53" ht="15.75" customHeight="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47"/>
      <c r="BA830" s="47"/>
    </row>
    <row r="831" spans="17:53" ht="15.75" customHeight="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47"/>
      <c r="BA831" s="47"/>
    </row>
    <row r="832" spans="17:53" ht="15.75" customHeight="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47"/>
      <c r="BA832" s="47"/>
    </row>
    <row r="833" spans="17:53" ht="15.75" customHeight="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47"/>
      <c r="BA833" s="47"/>
    </row>
    <row r="834" spans="17:53" ht="15.75" customHeight="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47"/>
      <c r="BA834" s="47"/>
    </row>
    <row r="835" spans="17:53" ht="15.75" customHeight="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47"/>
      <c r="BA835" s="47"/>
    </row>
    <row r="836" spans="17:53" ht="15.75" customHeight="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47"/>
      <c r="BA836" s="47"/>
    </row>
    <row r="837" spans="17:53" ht="15.75" customHeight="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47"/>
      <c r="BA837" s="47"/>
    </row>
    <row r="838" spans="17:53" ht="15.75" customHeight="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47"/>
      <c r="BA838" s="47"/>
    </row>
    <row r="839" spans="17:53" ht="15.75" customHeight="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c r="AR839" s="1"/>
      <c r="AS839" s="1"/>
      <c r="AT839" s="1"/>
      <c r="AU839" s="1"/>
      <c r="AV839" s="1"/>
      <c r="AW839" s="1"/>
      <c r="AX839" s="1"/>
      <c r="AY839" s="1"/>
      <c r="AZ839" s="47"/>
      <c r="BA839" s="47"/>
    </row>
    <row r="840" spans="17:53" ht="15.75" customHeight="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c r="AR840" s="1"/>
      <c r="AS840" s="1"/>
      <c r="AT840" s="1"/>
      <c r="AU840" s="1"/>
      <c r="AV840" s="1"/>
      <c r="AW840" s="1"/>
      <c r="AX840" s="1"/>
      <c r="AY840" s="1"/>
      <c r="AZ840" s="47"/>
      <c r="BA840" s="47"/>
    </row>
    <row r="841" spans="17:53" ht="15.75" customHeight="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c r="AR841" s="1"/>
      <c r="AS841" s="1"/>
      <c r="AT841" s="1"/>
      <c r="AU841" s="1"/>
      <c r="AV841" s="1"/>
      <c r="AW841" s="1"/>
      <c r="AX841" s="1"/>
      <c r="AY841" s="1"/>
      <c r="AZ841" s="47"/>
      <c r="BA841" s="47"/>
    </row>
    <row r="842" spans="17:53" ht="15.75" customHeight="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c r="AR842" s="1"/>
      <c r="AS842" s="1"/>
      <c r="AT842" s="1"/>
      <c r="AU842" s="1"/>
      <c r="AV842" s="1"/>
      <c r="AW842" s="1"/>
      <c r="AX842" s="1"/>
      <c r="AY842" s="1"/>
      <c r="AZ842" s="47"/>
      <c r="BA842" s="47"/>
    </row>
    <row r="843" spans="17:53" ht="15.75" customHeight="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c r="AR843" s="1"/>
      <c r="AS843" s="1"/>
      <c r="AT843" s="1"/>
      <c r="AU843" s="1"/>
      <c r="AV843" s="1"/>
      <c r="AW843" s="1"/>
      <c r="AX843" s="1"/>
      <c r="AY843" s="1"/>
      <c r="AZ843" s="47"/>
      <c r="BA843" s="47"/>
    </row>
    <row r="844" spans="17:53" ht="15.75" customHeight="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c r="AR844" s="1"/>
      <c r="AS844" s="1"/>
      <c r="AT844" s="1"/>
      <c r="AU844" s="1"/>
      <c r="AV844" s="1"/>
      <c r="AW844" s="1"/>
      <c r="AX844" s="1"/>
      <c r="AY844" s="1"/>
      <c r="AZ844" s="47"/>
      <c r="BA844" s="47"/>
    </row>
    <row r="845" spans="17:53" ht="15.75" customHeight="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c r="AR845" s="1"/>
      <c r="AS845" s="1"/>
      <c r="AT845" s="1"/>
      <c r="AU845" s="1"/>
      <c r="AV845" s="1"/>
      <c r="AW845" s="1"/>
      <c r="AX845" s="1"/>
      <c r="AY845" s="1"/>
      <c r="AZ845" s="47"/>
      <c r="BA845" s="47"/>
    </row>
    <row r="846" spans="17:53" ht="15.75" customHeight="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c r="AR846" s="1"/>
      <c r="AS846" s="1"/>
      <c r="AT846" s="1"/>
      <c r="AU846" s="1"/>
      <c r="AV846" s="1"/>
      <c r="AW846" s="1"/>
      <c r="AX846" s="1"/>
      <c r="AY846" s="1"/>
      <c r="AZ846" s="47"/>
      <c r="BA846" s="47"/>
    </row>
    <row r="847" spans="17:53" ht="15.75" customHeight="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c r="AR847" s="1"/>
      <c r="AS847" s="1"/>
      <c r="AT847" s="1"/>
      <c r="AU847" s="1"/>
      <c r="AV847" s="1"/>
      <c r="AW847" s="1"/>
      <c r="AX847" s="1"/>
      <c r="AY847" s="1"/>
      <c r="AZ847" s="47"/>
      <c r="BA847" s="47"/>
    </row>
    <row r="848" spans="17:53" ht="15.75" customHeight="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c r="AR848" s="1"/>
      <c r="AS848" s="1"/>
      <c r="AT848" s="1"/>
      <c r="AU848" s="1"/>
      <c r="AV848" s="1"/>
      <c r="AW848" s="1"/>
      <c r="AX848" s="1"/>
      <c r="AY848" s="1"/>
      <c r="AZ848" s="47"/>
      <c r="BA848" s="47"/>
    </row>
    <row r="849" spans="17:53" ht="15.75" customHeight="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c r="AR849" s="1"/>
      <c r="AS849" s="1"/>
      <c r="AT849" s="1"/>
      <c r="AU849" s="1"/>
      <c r="AV849" s="1"/>
      <c r="AW849" s="1"/>
      <c r="AX849" s="1"/>
      <c r="AY849" s="1"/>
      <c r="AZ849" s="47"/>
      <c r="BA849" s="47"/>
    </row>
    <row r="850" spans="17:53" ht="15.75" customHeight="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c r="AR850" s="1"/>
      <c r="AS850" s="1"/>
      <c r="AT850" s="1"/>
      <c r="AU850" s="1"/>
      <c r="AV850" s="1"/>
      <c r="AW850" s="1"/>
      <c r="AX850" s="1"/>
      <c r="AY850" s="1"/>
      <c r="AZ850" s="47"/>
      <c r="BA850" s="47"/>
    </row>
    <row r="851" spans="17:53" ht="15.75" customHeight="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c r="AR851" s="1"/>
      <c r="AS851" s="1"/>
      <c r="AT851" s="1"/>
      <c r="AU851" s="1"/>
      <c r="AV851" s="1"/>
      <c r="AW851" s="1"/>
      <c r="AX851" s="1"/>
      <c r="AY851" s="1"/>
      <c r="AZ851" s="47"/>
      <c r="BA851" s="47"/>
    </row>
    <row r="852" spans="17:53" ht="15.75" customHeight="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c r="AR852" s="1"/>
      <c r="AS852" s="1"/>
      <c r="AT852" s="1"/>
      <c r="AU852" s="1"/>
      <c r="AV852" s="1"/>
      <c r="AW852" s="1"/>
      <c r="AX852" s="1"/>
      <c r="AY852" s="1"/>
      <c r="AZ852" s="47"/>
      <c r="BA852" s="47"/>
    </row>
    <row r="853" spans="17:53" ht="15.75" customHeight="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c r="AR853" s="1"/>
      <c r="AS853" s="1"/>
      <c r="AT853" s="1"/>
      <c r="AU853" s="1"/>
      <c r="AV853" s="1"/>
      <c r="AW853" s="1"/>
      <c r="AX853" s="1"/>
      <c r="AY853" s="1"/>
      <c r="AZ853" s="47"/>
      <c r="BA853" s="47"/>
    </row>
    <row r="854" spans="17:53" ht="15.75" customHeight="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c r="AR854" s="1"/>
      <c r="AS854" s="1"/>
      <c r="AT854" s="1"/>
      <c r="AU854" s="1"/>
      <c r="AV854" s="1"/>
      <c r="AW854" s="1"/>
      <c r="AX854" s="1"/>
      <c r="AY854" s="1"/>
      <c r="AZ854" s="47"/>
      <c r="BA854" s="47"/>
    </row>
    <row r="855" spans="17:53" ht="15.75" customHeight="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c r="AR855" s="1"/>
      <c r="AS855" s="1"/>
      <c r="AT855" s="1"/>
      <c r="AU855" s="1"/>
      <c r="AV855" s="1"/>
      <c r="AW855" s="1"/>
      <c r="AX855" s="1"/>
      <c r="AY855" s="1"/>
      <c r="AZ855" s="47"/>
      <c r="BA855" s="47"/>
    </row>
    <row r="856" spans="17:53" ht="15.75" customHeight="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c r="AR856" s="1"/>
      <c r="AS856" s="1"/>
      <c r="AT856" s="1"/>
      <c r="AU856" s="1"/>
      <c r="AV856" s="1"/>
      <c r="AW856" s="1"/>
      <c r="AX856" s="1"/>
      <c r="AY856" s="1"/>
      <c r="AZ856" s="47"/>
      <c r="BA856" s="47"/>
    </row>
    <row r="857" spans="17:53" ht="15.75" customHeight="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c r="AR857" s="1"/>
      <c r="AS857" s="1"/>
      <c r="AT857" s="1"/>
      <c r="AU857" s="1"/>
      <c r="AV857" s="1"/>
      <c r="AW857" s="1"/>
      <c r="AX857" s="1"/>
      <c r="AY857" s="1"/>
      <c r="AZ857" s="47"/>
      <c r="BA857" s="47"/>
    </row>
    <row r="858" spans="17:53" ht="15.75" customHeight="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c r="AR858" s="1"/>
      <c r="AS858" s="1"/>
      <c r="AT858" s="1"/>
      <c r="AU858" s="1"/>
      <c r="AV858" s="1"/>
      <c r="AW858" s="1"/>
      <c r="AX858" s="1"/>
      <c r="AY858" s="1"/>
      <c r="AZ858" s="47"/>
      <c r="BA858" s="47"/>
    </row>
    <row r="859" spans="17:53" ht="15.75" customHeight="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c r="AR859" s="1"/>
      <c r="AS859" s="1"/>
      <c r="AT859" s="1"/>
      <c r="AU859" s="1"/>
      <c r="AV859" s="1"/>
      <c r="AW859" s="1"/>
      <c r="AX859" s="1"/>
      <c r="AY859" s="1"/>
      <c r="AZ859" s="47"/>
      <c r="BA859" s="47"/>
    </row>
    <row r="860" spans="17:53" ht="15.75" customHeight="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c r="AR860" s="1"/>
      <c r="AS860" s="1"/>
      <c r="AT860" s="1"/>
      <c r="AU860" s="1"/>
      <c r="AV860" s="1"/>
      <c r="AW860" s="1"/>
      <c r="AX860" s="1"/>
      <c r="AY860" s="1"/>
      <c r="AZ860" s="47"/>
      <c r="BA860" s="47"/>
    </row>
    <row r="861" spans="17:53" ht="15.75" customHeight="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c r="AR861" s="1"/>
      <c r="AS861" s="1"/>
      <c r="AT861" s="1"/>
      <c r="AU861" s="1"/>
      <c r="AV861" s="1"/>
      <c r="AW861" s="1"/>
      <c r="AX861" s="1"/>
      <c r="AY861" s="1"/>
      <c r="AZ861" s="47"/>
      <c r="BA861" s="47"/>
    </row>
    <row r="862" spans="17:53" ht="15.75" customHeight="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c r="AR862" s="1"/>
      <c r="AS862" s="1"/>
      <c r="AT862" s="1"/>
      <c r="AU862" s="1"/>
      <c r="AV862" s="1"/>
      <c r="AW862" s="1"/>
      <c r="AX862" s="1"/>
      <c r="AY862" s="1"/>
      <c r="AZ862" s="47"/>
      <c r="BA862" s="47"/>
    </row>
    <row r="863" spans="17:53" ht="15.75" customHeight="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c r="AR863" s="1"/>
      <c r="AS863" s="1"/>
      <c r="AT863" s="1"/>
      <c r="AU863" s="1"/>
      <c r="AV863" s="1"/>
      <c r="AW863" s="1"/>
      <c r="AX863" s="1"/>
      <c r="AY863" s="1"/>
      <c r="AZ863" s="47"/>
      <c r="BA863" s="47"/>
    </row>
    <row r="864" spans="17:53" ht="15.75" customHeight="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c r="AR864" s="1"/>
      <c r="AS864" s="1"/>
      <c r="AT864" s="1"/>
      <c r="AU864" s="1"/>
      <c r="AV864" s="1"/>
      <c r="AW864" s="1"/>
      <c r="AX864" s="1"/>
      <c r="AY864" s="1"/>
      <c r="AZ864" s="47"/>
      <c r="BA864" s="47"/>
    </row>
    <row r="865" spans="17:53" ht="15.75" customHeight="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c r="AR865" s="1"/>
      <c r="AS865" s="1"/>
      <c r="AT865" s="1"/>
      <c r="AU865" s="1"/>
      <c r="AV865" s="1"/>
      <c r="AW865" s="1"/>
      <c r="AX865" s="1"/>
      <c r="AY865" s="1"/>
      <c r="AZ865" s="47"/>
      <c r="BA865" s="47"/>
    </row>
    <row r="866" spans="17:53" ht="15.75" customHeight="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c r="AR866" s="1"/>
      <c r="AS866" s="1"/>
      <c r="AT866" s="1"/>
      <c r="AU866" s="1"/>
      <c r="AV866" s="1"/>
      <c r="AW866" s="1"/>
      <c r="AX866" s="1"/>
      <c r="AY866" s="1"/>
      <c r="AZ866" s="47"/>
      <c r="BA866" s="47"/>
    </row>
    <row r="867" spans="17:53" ht="15.75" customHeight="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c r="AR867" s="1"/>
      <c r="AS867" s="1"/>
      <c r="AT867" s="1"/>
      <c r="AU867" s="1"/>
      <c r="AV867" s="1"/>
      <c r="AW867" s="1"/>
      <c r="AX867" s="1"/>
      <c r="AY867" s="1"/>
      <c r="AZ867" s="47"/>
      <c r="BA867" s="47"/>
    </row>
    <row r="868" spans="17:53" ht="15.75" customHeight="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c r="AR868" s="1"/>
      <c r="AS868" s="1"/>
      <c r="AT868" s="1"/>
      <c r="AU868" s="1"/>
      <c r="AV868" s="1"/>
      <c r="AW868" s="1"/>
      <c r="AX868" s="1"/>
      <c r="AY868" s="1"/>
      <c r="AZ868" s="47"/>
      <c r="BA868" s="47"/>
    </row>
    <row r="869" spans="17:53" ht="15.75" customHeight="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c r="AR869" s="1"/>
      <c r="AS869" s="1"/>
      <c r="AT869" s="1"/>
      <c r="AU869" s="1"/>
      <c r="AV869" s="1"/>
      <c r="AW869" s="1"/>
      <c r="AX869" s="1"/>
      <c r="AY869" s="1"/>
      <c r="AZ869" s="47"/>
      <c r="BA869" s="47"/>
    </row>
    <row r="870" spans="17:53" ht="15.75" customHeight="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c r="AR870" s="1"/>
      <c r="AS870" s="1"/>
      <c r="AT870" s="1"/>
      <c r="AU870" s="1"/>
      <c r="AV870" s="1"/>
      <c r="AW870" s="1"/>
      <c r="AX870" s="1"/>
      <c r="AY870" s="1"/>
      <c r="AZ870" s="47"/>
      <c r="BA870" s="47"/>
    </row>
    <row r="871" spans="17:53" ht="15.75" customHeight="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c r="AR871" s="1"/>
      <c r="AS871" s="1"/>
      <c r="AT871" s="1"/>
      <c r="AU871" s="1"/>
      <c r="AV871" s="1"/>
      <c r="AW871" s="1"/>
      <c r="AX871" s="1"/>
      <c r="AY871" s="1"/>
      <c r="AZ871" s="47"/>
      <c r="BA871" s="47"/>
    </row>
    <row r="872" spans="17:53" ht="15.75" customHeight="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c r="AR872" s="1"/>
      <c r="AS872" s="1"/>
      <c r="AT872" s="1"/>
      <c r="AU872" s="1"/>
      <c r="AV872" s="1"/>
      <c r="AW872" s="1"/>
      <c r="AX872" s="1"/>
      <c r="AY872" s="1"/>
      <c r="AZ872" s="47"/>
      <c r="BA872" s="47"/>
    </row>
    <row r="873" spans="17:53" ht="15.75" customHeight="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c r="AR873" s="1"/>
      <c r="AS873" s="1"/>
      <c r="AT873" s="1"/>
      <c r="AU873" s="1"/>
      <c r="AV873" s="1"/>
      <c r="AW873" s="1"/>
      <c r="AX873" s="1"/>
      <c r="AY873" s="1"/>
      <c r="AZ873" s="47"/>
      <c r="BA873" s="47"/>
    </row>
    <row r="874" spans="17:53" ht="15.75" customHeight="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c r="AR874" s="1"/>
      <c r="AS874" s="1"/>
      <c r="AT874" s="1"/>
      <c r="AU874" s="1"/>
      <c r="AV874" s="1"/>
      <c r="AW874" s="1"/>
      <c r="AX874" s="1"/>
      <c r="AY874" s="1"/>
      <c r="AZ874" s="47"/>
      <c r="BA874" s="47"/>
    </row>
    <row r="875" spans="17:53" ht="15.75" customHeight="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c r="AR875" s="1"/>
      <c r="AS875" s="1"/>
      <c r="AT875" s="1"/>
      <c r="AU875" s="1"/>
      <c r="AV875" s="1"/>
      <c r="AW875" s="1"/>
      <c r="AX875" s="1"/>
      <c r="AY875" s="1"/>
      <c r="AZ875" s="47"/>
      <c r="BA875" s="47"/>
    </row>
    <row r="876" spans="17:53" ht="15.75" customHeight="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c r="AR876" s="1"/>
      <c r="AS876" s="1"/>
      <c r="AT876" s="1"/>
      <c r="AU876" s="1"/>
      <c r="AV876" s="1"/>
      <c r="AW876" s="1"/>
      <c r="AX876" s="1"/>
      <c r="AY876" s="1"/>
      <c r="AZ876" s="47"/>
      <c r="BA876" s="47"/>
    </row>
    <row r="877" spans="17:53" ht="15.75" customHeight="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c r="AR877" s="1"/>
      <c r="AS877" s="1"/>
      <c r="AT877" s="1"/>
      <c r="AU877" s="1"/>
      <c r="AV877" s="1"/>
      <c r="AW877" s="1"/>
      <c r="AX877" s="1"/>
      <c r="AY877" s="1"/>
      <c r="AZ877" s="47"/>
      <c r="BA877" s="47"/>
    </row>
    <row r="878" spans="17:53" ht="15.75" customHeight="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c r="AR878" s="1"/>
      <c r="AS878" s="1"/>
      <c r="AT878" s="1"/>
      <c r="AU878" s="1"/>
      <c r="AV878" s="1"/>
      <c r="AW878" s="1"/>
      <c r="AX878" s="1"/>
      <c r="AY878" s="1"/>
      <c r="AZ878" s="47"/>
      <c r="BA878" s="47"/>
    </row>
    <row r="879" spans="17:53" ht="15.75" customHeight="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c r="AR879" s="1"/>
      <c r="AS879" s="1"/>
      <c r="AT879" s="1"/>
      <c r="AU879" s="1"/>
      <c r="AV879" s="1"/>
      <c r="AW879" s="1"/>
      <c r="AX879" s="1"/>
      <c r="AY879" s="1"/>
      <c r="AZ879" s="47"/>
      <c r="BA879" s="47"/>
    </row>
    <row r="880" spans="17:53" ht="15.75" customHeight="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c r="AR880" s="1"/>
      <c r="AS880" s="1"/>
      <c r="AT880" s="1"/>
      <c r="AU880" s="1"/>
      <c r="AV880" s="1"/>
      <c r="AW880" s="1"/>
      <c r="AX880" s="1"/>
      <c r="AY880" s="1"/>
      <c r="AZ880" s="47"/>
      <c r="BA880" s="47"/>
    </row>
    <row r="881" spans="17:53" ht="15.75" customHeight="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c r="AR881" s="1"/>
      <c r="AS881" s="1"/>
      <c r="AT881" s="1"/>
      <c r="AU881" s="1"/>
      <c r="AV881" s="1"/>
      <c r="AW881" s="1"/>
      <c r="AX881" s="1"/>
      <c r="AY881" s="1"/>
      <c r="AZ881" s="47"/>
      <c r="BA881" s="47"/>
    </row>
    <row r="882" spans="17:53" ht="15.75" customHeight="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c r="AR882" s="1"/>
      <c r="AS882" s="1"/>
      <c r="AT882" s="1"/>
      <c r="AU882" s="1"/>
      <c r="AV882" s="1"/>
      <c r="AW882" s="1"/>
      <c r="AX882" s="1"/>
      <c r="AY882" s="1"/>
      <c r="AZ882" s="47"/>
      <c r="BA882" s="47"/>
    </row>
    <row r="883" spans="17:53" ht="15.75" customHeight="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c r="AR883" s="1"/>
      <c r="AS883" s="1"/>
      <c r="AT883" s="1"/>
      <c r="AU883" s="1"/>
      <c r="AV883" s="1"/>
      <c r="AW883" s="1"/>
      <c r="AX883" s="1"/>
      <c r="AY883" s="1"/>
      <c r="AZ883" s="47"/>
      <c r="BA883" s="47"/>
    </row>
    <row r="884" spans="17:53" ht="15.75" customHeight="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c r="AR884" s="1"/>
      <c r="AS884" s="1"/>
      <c r="AT884" s="1"/>
      <c r="AU884" s="1"/>
      <c r="AV884" s="1"/>
      <c r="AW884" s="1"/>
      <c r="AX884" s="1"/>
      <c r="AY884" s="1"/>
      <c r="AZ884" s="47"/>
      <c r="BA884" s="47"/>
    </row>
    <row r="885" spans="17:53" ht="15.75" customHeight="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c r="AR885" s="1"/>
      <c r="AS885" s="1"/>
      <c r="AT885" s="1"/>
      <c r="AU885" s="1"/>
      <c r="AV885" s="1"/>
      <c r="AW885" s="1"/>
      <c r="AX885" s="1"/>
      <c r="AY885" s="1"/>
      <c r="AZ885" s="47"/>
      <c r="BA885" s="47"/>
    </row>
    <row r="886" spans="17:53" ht="15.75" customHeight="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c r="AR886" s="1"/>
      <c r="AS886" s="1"/>
      <c r="AT886" s="1"/>
      <c r="AU886" s="1"/>
      <c r="AV886" s="1"/>
      <c r="AW886" s="1"/>
      <c r="AX886" s="1"/>
      <c r="AY886" s="1"/>
      <c r="AZ886" s="47"/>
      <c r="BA886" s="47"/>
    </row>
    <row r="887" spans="17:53" ht="15.75" customHeight="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c r="AR887" s="1"/>
      <c r="AS887" s="1"/>
      <c r="AT887" s="1"/>
      <c r="AU887" s="1"/>
      <c r="AV887" s="1"/>
      <c r="AW887" s="1"/>
      <c r="AX887" s="1"/>
      <c r="AY887" s="1"/>
      <c r="AZ887" s="47"/>
      <c r="BA887" s="47"/>
    </row>
    <row r="888" spans="17:53" ht="15.75" customHeight="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c r="AR888" s="1"/>
      <c r="AS888" s="1"/>
      <c r="AT888" s="1"/>
      <c r="AU888" s="1"/>
      <c r="AV888" s="1"/>
      <c r="AW888" s="1"/>
      <c r="AX888" s="1"/>
      <c r="AY888" s="1"/>
      <c r="AZ888" s="47"/>
      <c r="BA888" s="47"/>
    </row>
    <row r="889" spans="17:53" ht="15.75" customHeight="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c r="AR889" s="1"/>
      <c r="AS889" s="1"/>
      <c r="AT889" s="1"/>
      <c r="AU889" s="1"/>
      <c r="AV889" s="1"/>
      <c r="AW889" s="1"/>
      <c r="AX889" s="1"/>
      <c r="AY889" s="1"/>
      <c r="AZ889" s="47"/>
      <c r="BA889" s="47"/>
    </row>
    <row r="890" spans="17:53" ht="15.75" customHeight="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c r="AR890" s="1"/>
      <c r="AS890" s="1"/>
      <c r="AT890" s="1"/>
      <c r="AU890" s="1"/>
      <c r="AV890" s="1"/>
      <c r="AW890" s="1"/>
      <c r="AX890" s="1"/>
      <c r="AY890" s="1"/>
      <c r="AZ890" s="47"/>
      <c r="BA890" s="47"/>
    </row>
    <row r="891" spans="17:53" ht="15.75" customHeight="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c r="AR891" s="1"/>
      <c r="AS891" s="1"/>
      <c r="AT891" s="1"/>
      <c r="AU891" s="1"/>
      <c r="AV891" s="1"/>
      <c r="AW891" s="1"/>
      <c r="AX891" s="1"/>
      <c r="AY891" s="1"/>
      <c r="AZ891" s="47"/>
      <c r="BA891" s="47"/>
    </row>
    <row r="892" spans="17:53" ht="15.75" customHeight="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c r="AR892" s="1"/>
      <c r="AS892" s="1"/>
      <c r="AT892" s="1"/>
      <c r="AU892" s="1"/>
      <c r="AV892" s="1"/>
      <c r="AW892" s="1"/>
      <c r="AX892" s="1"/>
      <c r="AY892" s="1"/>
      <c r="AZ892" s="47"/>
      <c r="BA892" s="47"/>
    </row>
    <row r="893" spans="17:53" ht="15.75" customHeight="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c r="AR893" s="1"/>
      <c r="AS893" s="1"/>
      <c r="AT893" s="1"/>
      <c r="AU893" s="1"/>
      <c r="AV893" s="1"/>
      <c r="AW893" s="1"/>
      <c r="AX893" s="1"/>
      <c r="AY893" s="1"/>
      <c r="AZ893" s="47"/>
      <c r="BA893" s="47"/>
    </row>
    <row r="894" spans="17:53" ht="15.75" customHeight="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c r="AR894" s="1"/>
      <c r="AS894" s="1"/>
      <c r="AT894" s="1"/>
      <c r="AU894" s="1"/>
      <c r="AV894" s="1"/>
      <c r="AW894" s="1"/>
      <c r="AX894" s="1"/>
      <c r="AY894" s="1"/>
      <c r="AZ894" s="47"/>
      <c r="BA894" s="47"/>
    </row>
    <row r="895" spans="17:53" ht="15.75" customHeight="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c r="AR895" s="1"/>
      <c r="AS895" s="1"/>
      <c r="AT895" s="1"/>
      <c r="AU895" s="1"/>
      <c r="AV895" s="1"/>
      <c r="AW895" s="1"/>
      <c r="AX895" s="1"/>
      <c r="AY895" s="1"/>
      <c r="AZ895" s="47"/>
      <c r="BA895" s="47"/>
    </row>
    <row r="896" spans="17:53" ht="15.75" customHeight="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c r="AR896" s="1"/>
      <c r="AS896" s="1"/>
      <c r="AT896" s="1"/>
      <c r="AU896" s="1"/>
      <c r="AV896" s="1"/>
      <c r="AW896" s="1"/>
      <c r="AX896" s="1"/>
      <c r="AY896" s="1"/>
      <c r="AZ896" s="47"/>
      <c r="BA896" s="47"/>
    </row>
    <row r="897" spans="17:53" ht="15.75" customHeight="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c r="AR897" s="1"/>
      <c r="AS897" s="1"/>
      <c r="AT897" s="1"/>
      <c r="AU897" s="1"/>
      <c r="AV897" s="1"/>
      <c r="AW897" s="1"/>
      <c r="AX897" s="1"/>
      <c r="AY897" s="1"/>
      <c r="AZ897" s="47"/>
      <c r="BA897" s="47"/>
    </row>
    <row r="898" spans="17:53" ht="15.75" customHeight="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c r="AR898" s="1"/>
      <c r="AS898" s="1"/>
      <c r="AT898" s="1"/>
      <c r="AU898" s="1"/>
      <c r="AV898" s="1"/>
      <c r="AW898" s="1"/>
      <c r="AX898" s="1"/>
      <c r="AY898" s="1"/>
      <c r="AZ898" s="47"/>
      <c r="BA898" s="47"/>
    </row>
    <row r="899" spans="17:53" ht="15.75" customHeight="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c r="AR899" s="1"/>
      <c r="AS899" s="1"/>
      <c r="AT899" s="1"/>
      <c r="AU899" s="1"/>
      <c r="AV899" s="1"/>
      <c r="AW899" s="1"/>
      <c r="AX899" s="1"/>
      <c r="AY899" s="1"/>
      <c r="AZ899" s="47"/>
      <c r="BA899" s="47"/>
    </row>
    <row r="900" spans="17:53" ht="15.75" customHeight="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c r="AR900" s="1"/>
      <c r="AS900" s="1"/>
      <c r="AT900" s="1"/>
      <c r="AU900" s="1"/>
      <c r="AV900" s="1"/>
      <c r="AW900" s="1"/>
      <c r="AX900" s="1"/>
      <c r="AY900" s="1"/>
      <c r="AZ900" s="47"/>
      <c r="BA900" s="47"/>
    </row>
    <row r="901" spans="17:53" ht="15.75" customHeight="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c r="AR901" s="1"/>
      <c r="AS901" s="1"/>
      <c r="AT901" s="1"/>
      <c r="AU901" s="1"/>
      <c r="AV901" s="1"/>
      <c r="AW901" s="1"/>
      <c r="AX901" s="1"/>
      <c r="AY901" s="1"/>
      <c r="AZ901" s="47"/>
      <c r="BA901" s="47"/>
    </row>
    <row r="902" spans="17:53" ht="15.75" customHeight="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c r="AR902" s="1"/>
      <c r="AS902" s="1"/>
      <c r="AT902" s="1"/>
      <c r="AU902" s="1"/>
      <c r="AV902" s="1"/>
      <c r="AW902" s="1"/>
      <c r="AX902" s="1"/>
      <c r="AY902" s="1"/>
      <c r="AZ902" s="47"/>
      <c r="BA902" s="47"/>
    </row>
    <row r="903" spans="17:53" ht="15.75" customHeight="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c r="AR903" s="1"/>
      <c r="AS903" s="1"/>
      <c r="AT903" s="1"/>
      <c r="AU903" s="1"/>
      <c r="AV903" s="1"/>
      <c r="AW903" s="1"/>
      <c r="AX903" s="1"/>
      <c r="AY903" s="1"/>
      <c r="AZ903" s="47"/>
      <c r="BA903" s="47"/>
    </row>
    <row r="904" spans="17:53" ht="15.75" customHeight="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c r="AR904" s="1"/>
      <c r="AS904" s="1"/>
      <c r="AT904" s="1"/>
      <c r="AU904" s="1"/>
      <c r="AV904" s="1"/>
      <c r="AW904" s="1"/>
      <c r="AX904" s="1"/>
      <c r="AY904" s="1"/>
      <c r="AZ904" s="47"/>
      <c r="BA904" s="47"/>
    </row>
    <row r="905" spans="17:53" ht="15.75" customHeight="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c r="AR905" s="1"/>
      <c r="AS905" s="1"/>
      <c r="AT905" s="1"/>
      <c r="AU905" s="1"/>
      <c r="AV905" s="1"/>
      <c r="AW905" s="1"/>
      <c r="AX905" s="1"/>
      <c r="AY905" s="1"/>
      <c r="AZ905" s="47"/>
      <c r="BA905" s="47"/>
    </row>
    <row r="906" spans="17:53" ht="15.75" customHeight="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c r="AR906" s="1"/>
      <c r="AS906" s="1"/>
      <c r="AT906" s="1"/>
      <c r="AU906" s="1"/>
      <c r="AV906" s="1"/>
      <c r="AW906" s="1"/>
      <c r="AX906" s="1"/>
      <c r="AY906" s="1"/>
      <c r="AZ906" s="47"/>
      <c r="BA906" s="47"/>
    </row>
    <row r="907" spans="17:53" ht="15.75" customHeight="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c r="AR907" s="1"/>
      <c r="AS907" s="1"/>
      <c r="AT907" s="1"/>
      <c r="AU907" s="1"/>
      <c r="AV907" s="1"/>
      <c r="AW907" s="1"/>
      <c r="AX907" s="1"/>
      <c r="AY907" s="1"/>
      <c r="AZ907" s="47"/>
      <c r="BA907" s="47"/>
    </row>
    <row r="908" spans="17:53" ht="15.75" customHeight="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c r="AR908" s="1"/>
      <c r="AS908" s="1"/>
      <c r="AT908" s="1"/>
      <c r="AU908" s="1"/>
      <c r="AV908" s="1"/>
      <c r="AW908" s="1"/>
      <c r="AX908" s="1"/>
      <c r="AY908" s="1"/>
      <c r="AZ908" s="47"/>
      <c r="BA908" s="47"/>
    </row>
    <row r="909" spans="17:53" ht="15.75" customHeight="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c r="AR909" s="1"/>
      <c r="AS909" s="1"/>
      <c r="AT909" s="1"/>
      <c r="AU909" s="1"/>
      <c r="AV909" s="1"/>
      <c r="AW909" s="1"/>
      <c r="AX909" s="1"/>
      <c r="AY909" s="1"/>
      <c r="AZ909" s="47"/>
      <c r="BA909" s="47"/>
    </row>
    <row r="910" spans="17:53" ht="15.75" customHeight="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c r="AR910" s="1"/>
      <c r="AS910" s="1"/>
      <c r="AT910" s="1"/>
      <c r="AU910" s="1"/>
      <c r="AV910" s="1"/>
      <c r="AW910" s="1"/>
      <c r="AX910" s="1"/>
      <c r="AY910" s="1"/>
      <c r="AZ910" s="47"/>
      <c r="BA910" s="47"/>
    </row>
    <row r="911" spans="17:53" ht="15.75" customHeight="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c r="AR911" s="1"/>
      <c r="AS911" s="1"/>
      <c r="AT911" s="1"/>
      <c r="AU911" s="1"/>
      <c r="AV911" s="1"/>
      <c r="AW911" s="1"/>
      <c r="AX911" s="1"/>
      <c r="AY911" s="1"/>
      <c r="AZ911" s="47"/>
      <c r="BA911" s="47"/>
    </row>
    <row r="912" spans="17:53" ht="15.75" customHeight="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c r="AR912" s="1"/>
      <c r="AS912" s="1"/>
      <c r="AT912" s="1"/>
      <c r="AU912" s="1"/>
      <c r="AV912" s="1"/>
      <c r="AW912" s="1"/>
      <c r="AX912" s="1"/>
      <c r="AY912" s="1"/>
      <c r="AZ912" s="47"/>
      <c r="BA912" s="47"/>
    </row>
    <row r="913" spans="17:53" ht="15.75" customHeight="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c r="AR913" s="1"/>
      <c r="AS913" s="1"/>
      <c r="AT913" s="1"/>
      <c r="AU913" s="1"/>
      <c r="AV913" s="1"/>
      <c r="AW913" s="1"/>
      <c r="AX913" s="1"/>
      <c r="AY913" s="1"/>
      <c r="AZ913" s="47"/>
      <c r="BA913" s="47"/>
    </row>
    <row r="914" spans="17:53" ht="15.75" customHeight="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c r="AR914" s="1"/>
      <c r="AS914" s="1"/>
      <c r="AT914" s="1"/>
      <c r="AU914" s="1"/>
      <c r="AV914" s="1"/>
      <c r="AW914" s="1"/>
      <c r="AX914" s="1"/>
      <c r="AY914" s="1"/>
      <c r="AZ914" s="47"/>
      <c r="BA914" s="47"/>
    </row>
    <row r="915" spans="17:53" ht="15.75" customHeight="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c r="AR915" s="1"/>
      <c r="AS915" s="1"/>
      <c r="AT915" s="1"/>
      <c r="AU915" s="1"/>
      <c r="AV915" s="1"/>
      <c r="AW915" s="1"/>
      <c r="AX915" s="1"/>
      <c r="AY915" s="1"/>
      <c r="AZ915" s="47"/>
      <c r="BA915" s="47"/>
    </row>
    <row r="916" spans="17:53" ht="15.75" customHeight="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c r="AR916" s="1"/>
      <c r="AS916" s="1"/>
      <c r="AT916" s="1"/>
      <c r="AU916" s="1"/>
      <c r="AV916" s="1"/>
      <c r="AW916" s="1"/>
      <c r="AX916" s="1"/>
      <c r="AY916" s="1"/>
      <c r="AZ916" s="47"/>
      <c r="BA916" s="47"/>
    </row>
    <row r="917" spans="17:53" ht="15.75" customHeight="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c r="AR917" s="1"/>
      <c r="AS917" s="1"/>
      <c r="AT917" s="1"/>
      <c r="AU917" s="1"/>
      <c r="AV917" s="1"/>
      <c r="AW917" s="1"/>
      <c r="AX917" s="1"/>
      <c r="AY917" s="1"/>
      <c r="AZ917" s="47"/>
      <c r="BA917" s="47"/>
    </row>
    <row r="918" spans="17:53" ht="15.75" customHeight="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c r="AR918" s="1"/>
      <c r="AS918" s="1"/>
      <c r="AT918" s="1"/>
      <c r="AU918" s="1"/>
      <c r="AV918" s="1"/>
      <c r="AW918" s="1"/>
      <c r="AX918" s="1"/>
      <c r="AY918" s="1"/>
      <c r="AZ918" s="47"/>
      <c r="BA918" s="47"/>
    </row>
    <row r="919" spans="17:53" ht="15.75" customHeight="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c r="AR919" s="1"/>
      <c r="AS919" s="1"/>
      <c r="AT919" s="1"/>
      <c r="AU919" s="1"/>
      <c r="AV919" s="1"/>
      <c r="AW919" s="1"/>
      <c r="AX919" s="1"/>
      <c r="AY919" s="1"/>
      <c r="AZ919" s="47"/>
      <c r="BA919" s="47"/>
    </row>
    <row r="920" spans="17:53" ht="15.75" customHeight="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c r="AR920" s="1"/>
      <c r="AS920" s="1"/>
      <c r="AT920" s="1"/>
      <c r="AU920" s="1"/>
      <c r="AV920" s="1"/>
      <c r="AW920" s="1"/>
      <c r="AX920" s="1"/>
      <c r="AY920" s="1"/>
      <c r="AZ920" s="47"/>
      <c r="BA920" s="47"/>
    </row>
    <row r="921" spans="17:53" ht="15.75" customHeight="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c r="AR921" s="1"/>
      <c r="AS921" s="1"/>
      <c r="AT921" s="1"/>
      <c r="AU921" s="1"/>
      <c r="AV921" s="1"/>
      <c r="AW921" s="1"/>
      <c r="AX921" s="1"/>
      <c r="AY921" s="1"/>
      <c r="AZ921" s="47"/>
      <c r="BA921" s="47"/>
    </row>
    <row r="922" spans="17:53" ht="15.75" customHeight="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c r="AR922" s="1"/>
      <c r="AS922" s="1"/>
      <c r="AT922" s="1"/>
      <c r="AU922" s="1"/>
      <c r="AV922" s="1"/>
      <c r="AW922" s="1"/>
      <c r="AX922" s="1"/>
      <c r="AY922" s="1"/>
      <c r="AZ922" s="47"/>
      <c r="BA922" s="47"/>
    </row>
    <row r="923" spans="17:53" ht="15.75" customHeight="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c r="AR923" s="1"/>
      <c r="AS923" s="1"/>
      <c r="AT923" s="1"/>
      <c r="AU923" s="1"/>
      <c r="AV923" s="1"/>
      <c r="AW923" s="1"/>
      <c r="AX923" s="1"/>
      <c r="AY923" s="1"/>
      <c r="AZ923" s="47"/>
      <c r="BA923" s="47"/>
    </row>
    <row r="924" spans="17:53" ht="15.75" customHeight="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c r="AR924" s="1"/>
      <c r="AS924" s="1"/>
      <c r="AT924" s="1"/>
      <c r="AU924" s="1"/>
      <c r="AV924" s="1"/>
      <c r="AW924" s="1"/>
      <c r="AX924" s="1"/>
      <c r="AY924" s="1"/>
      <c r="AZ924" s="47"/>
      <c r="BA924" s="47"/>
    </row>
    <row r="925" spans="17:53" ht="15.75" customHeight="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c r="AR925" s="1"/>
      <c r="AS925" s="1"/>
      <c r="AT925" s="1"/>
      <c r="AU925" s="1"/>
      <c r="AV925" s="1"/>
      <c r="AW925" s="1"/>
      <c r="AX925" s="1"/>
      <c r="AY925" s="1"/>
      <c r="AZ925" s="47"/>
      <c r="BA925" s="47"/>
    </row>
    <row r="926" spans="17:53" ht="15.75" customHeight="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c r="AR926" s="1"/>
      <c r="AS926" s="1"/>
      <c r="AT926" s="1"/>
      <c r="AU926" s="1"/>
      <c r="AV926" s="1"/>
      <c r="AW926" s="1"/>
      <c r="AX926" s="1"/>
      <c r="AY926" s="1"/>
      <c r="AZ926" s="47"/>
      <c r="BA926" s="47"/>
    </row>
    <row r="927" spans="17:53" ht="15.75" customHeight="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c r="AR927" s="1"/>
      <c r="AS927" s="1"/>
      <c r="AT927" s="1"/>
      <c r="AU927" s="1"/>
      <c r="AV927" s="1"/>
      <c r="AW927" s="1"/>
      <c r="AX927" s="1"/>
      <c r="AY927" s="1"/>
      <c r="AZ927" s="47"/>
      <c r="BA927" s="47"/>
    </row>
    <row r="928" spans="17:53" ht="15.75" customHeight="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c r="AR928" s="1"/>
      <c r="AS928" s="1"/>
      <c r="AT928" s="1"/>
      <c r="AU928" s="1"/>
      <c r="AV928" s="1"/>
      <c r="AW928" s="1"/>
      <c r="AX928" s="1"/>
      <c r="AY928" s="1"/>
      <c r="AZ928" s="47"/>
      <c r="BA928" s="47"/>
    </row>
    <row r="929" spans="17:53" ht="15.75" customHeight="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c r="AR929" s="1"/>
      <c r="AS929" s="1"/>
      <c r="AT929" s="1"/>
      <c r="AU929" s="1"/>
      <c r="AV929" s="1"/>
      <c r="AW929" s="1"/>
      <c r="AX929" s="1"/>
      <c r="AY929" s="1"/>
      <c r="AZ929" s="47"/>
      <c r="BA929" s="47"/>
    </row>
    <row r="930" spans="17:53" ht="15.75" customHeight="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c r="AR930" s="1"/>
      <c r="AS930" s="1"/>
      <c r="AT930" s="1"/>
      <c r="AU930" s="1"/>
      <c r="AV930" s="1"/>
      <c r="AW930" s="1"/>
      <c r="AX930" s="1"/>
      <c r="AY930" s="1"/>
      <c r="AZ930" s="47"/>
      <c r="BA930" s="47"/>
    </row>
    <row r="931" spans="17:53" ht="15.75" customHeight="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c r="AR931" s="1"/>
      <c r="AS931" s="1"/>
      <c r="AT931" s="1"/>
      <c r="AU931" s="1"/>
      <c r="AV931" s="1"/>
      <c r="AW931" s="1"/>
      <c r="AX931" s="1"/>
      <c r="AY931" s="1"/>
      <c r="AZ931" s="47"/>
      <c r="BA931" s="47"/>
    </row>
    <row r="932" spans="17:53" ht="15.75" customHeight="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c r="AR932" s="1"/>
      <c r="AS932" s="1"/>
      <c r="AT932" s="1"/>
      <c r="AU932" s="1"/>
      <c r="AV932" s="1"/>
      <c r="AW932" s="1"/>
      <c r="AX932" s="1"/>
      <c r="AY932" s="1"/>
      <c r="AZ932" s="47"/>
      <c r="BA932" s="47"/>
    </row>
    <row r="933" spans="17:53" ht="15.75" customHeight="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47"/>
      <c r="BA933" s="47"/>
    </row>
    <row r="934" spans="17:53" ht="15.75" customHeight="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c r="AR934" s="1"/>
      <c r="AS934" s="1"/>
      <c r="AT934" s="1"/>
      <c r="AU934" s="1"/>
      <c r="AV934" s="1"/>
      <c r="AW934" s="1"/>
      <c r="AX934" s="1"/>
      <c r="AY934" s="1"/>
      <c r="AZ934" s="47"/>
      <c r="BA934" s="47"/>
    </row>
    <row r="935" spans="17:53" ht="15.75" customHeight="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c r="AR935" s="1"/>
      <c r="AS935" s="1"/>
      <c r="AT935" s="1"/>
      <c r="AU935" s="1"/>
      <c r="AV935" s="1"/>
      <c r="AW935" s="1"/>
      <c r="AX935" s="1"/>
      <c r="AY935" s="1"/>
      <c r="AZ935" s="47"/>
      <c r="BA935" s="47"/>
    </row>
    <row r="936" spans="17:53" ht="15.75" customHeight="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c r="AR936" s="1"/>
      <c r="AS936" s="1"/>
      <c r="AT936" s="1"/>
      <c r="AU936" s="1"/>
      <c r="AV936" s="1"/>
      <c r="AW936" s="1"/>
      <c r="AX936" s="1"/>
      <c r="AY936" s="1"/>
      <c r="AZ936" s="47"/>
      <c r="BA936" s="47"/>
    </row>
    <row r="937" spans="17:53" ht="15.75" customHeight="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c r="AR937" s="1"/>
      <c r="AS937" s="1"/>
      <c r="AT937" s="1"/>
      <c r="AU937" s="1"/>
      <c r="AV937" s="1"/>
      <c r="AW937" s="1"/>
      <c r="AX937" s="1"/>
      <c r="AY937" s="1"/>
      <c r="AZ937" s="47"/>
      <c r="BA937" s="47"/>
    </row>
    <row r="938" spans="17:53" ht="15.75" customHeight="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c r="AR938" s="1"/>
      <c r="AS938" s="1"/>
      <c r="AT938" s="1"/>
      <c r="AU938" s="1"/>
      <c r="AV938" s="1"/>
      <c r="AW938" s="1"/>
      <c r="AX938" s="1"/>
      <c r="AY938" s="1"/>
      <c r="AZ938" s="47"/>
      <c r="BA938" s="47"/>
    </row>
    <row r="939" spans="17:53" ht="15.75" customHeight="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c r="AR939" s="1"/>
      <c r="AS939" s="1"/>
      <c r="AT939" s="1"/>
      <c r="AU939" s="1"/>
      <c r="AV939" s="1"/>
      <c r="AW939" s="1"/>
      <c r="AX939" s="1"/>
      <c r="AY939" s="1"/>
      <c r="AZ939" s="47"/>
      <c r="BA939" s="47"/>
    </row>
    <row r="940" spans="17:53" ht="15.75" customHeight="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c r="AR940" s="1"/>
      <c r="AS940" s="1"/>
      <c r="AT940" s="1"/>
      <c r="AU940" s="1"/>
      <c r="AV940" s="1"/>
      <c r="AW940" s="1"/>
      <c r="AX940" s="1"/>
      <c r="AY940" s="1"/>
      <c r="AZ940" s="47"/>
      <c r="BA940" s="47"/>
    </row>
    <row r="941" spans="17:53" ht="15.75" customHeight="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c r="AR941" s="1"/>
      <c r="AS941" s="1"/>
      <c r="AT941" s="1"/>
      <c r="AU941" s="1"/>
      <c r="AV941" s="1"/>
      <c r="AW941" s="1"/>
      <c r="AX941" s="1"/>
      <c r="AY941" s="1"/>
      <c r="AZ941" s="47"/>
      <c r="BA941" s="47"/>
    </row>
    <row r="942" spans="17:53" ht="15.75" customHeight="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c r="AR942" s="1"/>
      <c r="AS942" s="1"/>
      <c r="AT942" s="1"/>
      <c r="AU942" s="1"/>
      <c r="AV942" s="1"/>
      <c r="AW942" s="1"/>
      <c r="AX942" s="1"/>
      <c r="AY942" s="1"/>
      <c r="AZ942" s="47"/>
      <c r="BA942" s="47"/>
    </row>
    <row r="943" spans="17:53" ht="15.75" customHeight="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c r="AR943" s="1"/>
      <c r="AS943" s="1"/>
      <c r="AT943" s="1"/>
      <c r="AU943" s="1"/>
      <c r="AV943" s="1"/>
      <c r="AW943" s="1"/>
      <c r="AX943" s="1"/>
      <c r="AY943" s="1"/>
      <c r="AZ943" s="47"/>
      <c r="BA943" s="47"/>
    </row>
    <row r="944" spans="17:53" ht="15.75" customHeight="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c r="AR944" s="1"/>
      <c r="AS944" s="1"/>
      <c r="AT944" s="1"/>
      <c r="AU944" s="1"/>
      <c r="AV944" s="1"/>
      <c r="AW944" s="1"/>
      <c r="AX944" s="1"/>
      <c r="AY944" s="1"/>
      <c r="AZ944" s="47"/>
      <c r="BA944" s="47"/>
    </row>
    <row r="945" spans="17:53" ht="15.75" customHeight="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c r="AR945" s="1"/>
      <c r="AS945" s="1"/>
      <c r="AT945" s="1"/>
      <c r="AU945" s="1"/>
      <c r="AV945" s="1"/>
      <c r="AW945" s="1"/>
      <c r="AX945" s="1"/>
      <c r="AY945" s="1"/>
      <c r="AZ945" s="47"/>
      <c r="BA945" s="47"/>
    </row>
    <row r="946" spans="17:53" ht="15.75" customHeight="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c r="AR946" s="1"/>
      <c r="AS946" s="1"/>
      <c r="AT946" s="1"/>
      <c r="AU946" s="1"/>
      <c r="AV946" s="1"/>
      <c r="AW946" s="1"/>
      <c r="AX946" s="1"/>
      <c r="AY946" s="1"/>
      <c r="AZ946" s="47"/>
      <c r="BA946" s="47"/>
    </row>
    <row r="947" spans="17:53" ht="15.75" customHeight="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c r="AR947" s="1"/>
      <c r="AS947" s="1"/>
      <c r="AT947" s="1"/>
      <c r="AU947" s="1"/>
      <c r="AV947" s="1"/>
      <c r="AW947" s="1"/>
      <c r="AX947" s="1"/>
      <c r="AY947" s="1"/>
      <c r="AZ947" s="47"/>
      <c r="BA947" s="47"/>
    </row>
    <row r="948" spans="17:53" ht="15.75" customHeight="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c r="AR948" s="1"/>
      <c r="AS948" s="1"/>
      <c r="AT948" s="1"/>
      <c r="AU948" s="1"/>
      <c r="AV948" s="1"/>
      <c r="AW948" s="1"/>
      <c r="AX948" s="1"/>
      <c r="AY948" s="1"/>
      <c r="AZ948" s="47"/>
      <c r="BA948" s="47"/>
    </row>
    <row r="949" spans="17:53" ht="15.75" customHeight="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c r="AR949" s="1"/>
      <c r="AS949" s="1"/>
      <c r="AT949" s="1"/>
      <c r="AU949" s="1"/>
      <c r="AV949" s="1"/>
      <c r="AW949" s="1"/>
      <c r="AX949" s="1"/>
      <c r="AY949" s="1"/>
      <c r="AZ949" s="47"/>
      <c r="BA949" s="47"/>
    </row>
    <row r="950" spans="17:53" ht="15.75" customHeight="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c r="AR950" s="1"/>
      <c r="AS950" s="1"/>
      <c r="AT950" s="1"/>
      <c r="AU950" s="1"/>
      <c r="AV950" s="1"/>
      <c r="AW950" s="1"/>
      <c r="AX950" s="1"/>
      <c r="AY950" s="1"/>
      <c r="AZ950" s="47"/>
      <c r="BA950" s="47"/>
    </row>
    <row r="951" spans="17:53" ht="15.75" customHeight="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c r="AR951" s="1"/>
      <c r="AS951" s="1"/>
      <c r="AT951" s="1"/>
      <c r="AU951" s="1"/>
      <c r="AV951" s="1"/>
      <c r="AW951" s="1"/>
      <c r="AX951" s="1"/>
      <c r="AY951" s="1"/>
      <c r="AZ951" s="47"/>
      <c r="BA951" s="47"/>
    </row>
    <row r="952" spans="17:53" ht="15.75" customHeight="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c r="AR952" s="1"/>
      <c r="AS952" s="1"/>
      <c r="AT952" s="1"/>
      <c r="AU952" s="1"/>
      <c r="AV952" s="1"/>
      <c r="AW952" s="1"/>
      <c r="AX952" s="1"/>
      <c r="AY952" s="1"/>
      <c r="AZ952" s="47"/>
      <c r="BA952" s="47"/>
    </row>
    <row r="953" spans="17:53" ht="15.75" customHeight="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c r="AR953" s="1"/>
      <c r="AS953" s="1"/>
      <c r="AT953" s="1"/>
      <c r="AU953" s="1"/>
      <c r="AV953" s="1"/>
      <c r="AW953" s="1"/>
      <c r="AX953" s="1"/>
      <c r="AY953" s="1"/>
      <c r="AZ953" s="47"/>
      <c r="BA953" s="47"/>
    </row>
    <row r="954" spans="17:53" ht="15.75" customHeight="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c r="AR954" s="1"/>
      <c r="AS954" s="1"/>
      <c r="AT954" s="1"/>
      <c r="AU954" s="1"/>
      <c r="AV954" s="1"/>
      <c r="AW954" s="1"/>
      <c r="AX954" s="1"/>
      <c r="AY954" s="1"/>
      <c r="AZ954" s="47"/>
      <c r="BA954" s="47"/>
    </row>
    <row r="955" spans="17:53" ht="15.75" customHeight="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c r="AR955" s="1"/>
      <c r="AS955" s="1"/>
      <c r="AT955" s="1"/>
      <c r="AU955" s="1"/>
      <c r="AV955" s="1"/>
      <c r="AW955" s="1"/>
      <c r="AX955" s="1"/>
      <c r="AY955" s="1"/>
      <c r="AZ955" s="47"/>
      <c r="BA955" s="47"/>
    </row>
    <row r="956" spans="17:53" ht="15.75" customHeight="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c r="AR956" s="1"/>
      <c r="AS956" s="1"/>
      <c r="AT956" s="1"/>
      <c r="AU956" s="1"/>
      <c r="AV956" s="1"/>
      <c r="AW956" s="1"/>
      <c r="AX956" s="1"/>
      <c r="AY956" s="1"/>
      <c r="AZ956" s="47"/>
      <c r="BA956" s="47"/>
    </row>
    <row r="957" spans="17:53" ht="15.75" customHeight="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c r="AR957" s="1"/>
      <c r="AS957" s="1"/>
      <c r="AT957" s="1"/>
      <c r="AU957" s="1"/>
      <c r="AV957" s="1"/>
      <c r="AW957" s="1"/>
      <c r="AX957" s="1"/>
      <c r="AY957" s="1"/>
      <c r="AZ957" s="47"/>
      <c r="BA957" s="47"/>
    </row>
    <row r="958" spans="17:53" ht="15.75" customHeight="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c r="AR958" s="1"/>
      <c r="AS958" s="1"/>
      <c r="AT958" s="1"/>
      <c r="AU958" s="1"/>
      <c r="AV958" s="1"/>
      <c r="AW958" s="1"/>
      <c r="AX958" s="1"/>
      <c r="AY958" s="1"/>
      <c r="AZ958" s="47"/>
      <c r="BA958" s="47"/>
    </row>
    <row r="959" spans="17:53" ht="15.75" customHeight="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c r="AR959" s="1"/>
      <c r="AS959" s="1"/>
      <c r="AT959" s="1"/>
      <c r="AU959" s="1"/>
      <c r="AV959" s="1"/>
      <c r="AW959" s="1"/>
      <c r="AX959" s="1"/>
      <c r="AY959" s="1"/>
      <c r="AZ959" s="47"/>
      <c r="BA959" s="47"/>
    </row>
    <row r="960" spans="17:53" ht="15.75" customHeight="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47"/>
      <c r="BA960" s="47"/>
    </row>
    <row r="961" spans="17:53" ht="15.75" customHeight="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47"/>
      <c r="BA961" s="47"/>
    </row>
    <row r="962" spans="17:53" ht="15.75" customHeight="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47"/>
      <c r="BA962" s="47"/>
    </row>
    <row r="963" spans="17:53" ht="15.75" customHeight="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47"/>
      <c r="BA963" s="47"/>
    </row>
    <row r="964" spans="17:53" ht="15.75" customHeight="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47"/>
      <c r="BA964" s="47"/>
    </row>
    <row r="965" spans="17:53" ht="15.75" customHeight="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47"/>
      <c r="BA965" s="47"/>
    </row>
    <row r="966" spans="17:53" ht="15.75" customHeight="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47"/>
      <c r="BA966" s="47"/>
    </row>
    <row r="967" spans="17:53" ht="15.75" customHeight="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47"/>
      <c r="BA967" s="47"/>
    </row>
    <row r="968" spans="17:53" ht="15.75" customHeight="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47"/>
      <c r="BA968" s="47"/>
    </row>
    <row r="969" spans="17:53" ht="15.75" customHeight="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47"/>
      <c r="BA969" s="47"/>
    </row>
    <row r="970" spans="17:53" ht="15.75" customHeight="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47"/>
      <c r="BA970" s="47"/>
    </row>
    <row r="971" spans="17:53" ht="15.75" customHeight="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c r="AR971" s="1"/>
      <c r="AS971" s="1"/>
      <c r="AT971" s="1"/>
      <c r="AU971" s="1"/>
      <c r="AV971" s="1"/>
      <c r="AW971" s="1"/>
      <c r="AX971" s="1"/>
      <c r="AY971" s="1"/>
      <c r="AZ971" s="47"/>
      <c r="BA971" s="47"/>
    </row>
    <row r="972" spans="17:53" ht="15.75" customHeight="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c r="AR972" s="1"/>
      <c r="AS972" s="1"/>
      <c r="AT972" s="1"/>
      <c r="AU972" s="1"/>
      <c r="AV972" s="1"/>
      <c r="AW972" s="1"/>
      <c r="AX972" s="1"/>
      <c r="AY972" s="1"/>
      <c r="AZ972" s="47"/>
      <c r="BA972" s="47"/>
    </row>
    <row r="973" spans="17:53" ht="15.75" customHeight="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c r="AR973" s="1"/>
      <c r="AS973" s="1"/>
      <c r="AT973" s="1"/>
      <c r="AU973" s="1"/>
      <c r="AV973" s="1"/>
      <c r="AW973" s="1"/>
      <c r="AX973" s="1"/>
      <c r="AY973" s="1"/>
      <c r="AZ973" s="47"/>
      <c r="BA973" s="47"/>
    </row>
    <row r="974" spans="17:53" ht="15.75" customHeight="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c r="AR974" s="1"/>
      <c r="AS974" s="1"/>
      <c r="AT974" s="1"/>
      <c r="AU974" s="1"/>
      <c r="AV974" s="1"/>
      <c r="AW974" s="1"/>
      <c r="AX974" s="1"/>
      <c r="AY974" s="1"/>
      <c r="AZ974" s="47"/>
      <c r="BA974" s="47"/>
    </row>
    <row r="975" spans="17:53" ht="15.75" customHeight="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c r="AR975" s="1"/>
      <c r="AS975" s="1"/>
      <c r="AT975" s="1"/>
      <c r="AU975" s="1"/>
      <c r="AV975" s="1"/>
      <c r="AW975" s="1"/>
      <c r="AX975" s="1"/>
      <c r="AY975" s="1"/>
      <c r="AZ975" s="47"/>
      <c r="BA975" s="47"/>
    </row>
    <row r="976" spans="17:53" ht="15.75" customHeight="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c r="AR976" s="1"/>
      <c r="AS976" s="1"/>
      <c r="AT976" s="1"/>
      <c r="AU976" s="1"/>
      <c r="AV976" s="1"/>
      <c r="AW976" s="1"/>
      <c r="AX976" s="1"/>
      <c r="AY976" s="1"/>
      <c r="AZ976" s="47"/>
      <c r="BA976" s="47"/>
    </row>
    <row r="977" spans="17:53" ht="15.75" customHeight="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c r="AR977" s="1"/>
      <c r="AS977" s="1"/>
      <c r="AT977" s="1"/>
      <c r="AU977" s="1"/>
      <c r="AV977" s="1"/>
      <c r="AW977" s="1"/>
      <c r="AX977" s="1"/>
      <c r="AY977" s="1"/>
      <c r="AZ977" s="47"/>
      <c r="BA977" s="47"/>
    </row>
    <row r="978" spans="17:53" ht="15.75" customHeight="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c r="AR978" s="1"/>
      <c r="AS978" s="1"/>
      <c r="AT978" s="1"/>
      <c r="AU978" s="1"/>
      <c r="AV978" s="1"/>
      <c r="AW978" s="1"/>
      <c r="AX978" s="1"/>
      <c r="AY978" s="1"/>
      <c r="AZ978" s="47"/>
      <c r="BA978" s="47"/>
    </row>
    <row r="979" spans="17:53" ht="15.75" customHeight="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c r="AR979" s="1"/>
      <c r="AS979" s="1"/>
      <c r="AT979" s="1"/>
      <c r="AU979" s="1"/>
      <c r="AV979" s="1"/>
      <c r="AW979" s="1"/>
      <c r="AX979" s="1"/>
      <c r="AY979" s="1"/>
      <c r="AZ979" s="47"/>
      <c r="BA979" s="47"/>
    </row>
    <row r="980" spans="17:53" ht="15.75" customHeight="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c r="AR980" s="1"/>
      <c r="AS980" s="1"/>
      <c r="AT980" s="1"/>
      <c r="AU980" s="1"/>
      <c r="AV980" s="1"/>
      <c r="AW980" s="1"/>
      <c r="AX980" s="1"/>
      <c r="AY980" s="1"/>
      <c r="AZ980" s="47"/>
      <c r="BA980" s="47"/>
    </row>
    <row r="981" spans="17:53" ht="15.75" customHeight="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c r="AR981" s="1"/>
      <c r="AS981" s="1"/>
      <c r="AT981" s="1"/>
      <c r="AU981" s="1"/>
      <c r="AV981" s="1"/>
      <c r="AW981" s="1"/>
      <c r="AX981" s="1"/>
      <c r="AY981" s="1"/>
      <c r="AZ981" s="47"/>
      <c r="BA981" s="47"/>
    </row>
    <row r="982" spans="17:53" ht="15.75" customHeight="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c r="AR982" s="1"/>
      <c r="AS982" s="1"/>
      <c r="AT982" s="1"/>
      <c r="AU982" s="1"/>
      <c r="AV982" s="1"/>
      <c r="AW982" s="1"/>
      <c r="AX982" s="1"/>
      <c r="AY982" s="1"/>
      <c r="AZ982" s="47"/>
      <c r="BA982" s="47"/>
    </row>
    <row r="983" spans="17:53" ht="15.75" customHeight="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c r="AR983" s="1"/>
      <c r="AS983" s="1"/>
      <c r="AT983" s="1"/>
      <c r="AU983" s="1"/>
      <c r="AV983" s="1"/>
      <c r="AW983" s="1"/>
      <c r="AX983" s="1"/>
      <c r="AY983" s="1"/>
      <c r="AZ983" s="47"/>
      <c r="BA983" s="47"/>
    </row>
    <row r="984" spans="17:53" ht="15.75" customHeight="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c r="AR984" s="1"/>
      <c r="AS984" s="1"/>
      <c r="AT984" s="1"/>
      <c r="AU984" s="1"/>
      <c r="AV984" s="1"/>
      <c r="AW984" s="1"/>
      <c r="AX984" s="1"/>
      <c r="AY984" s="1"/>
      <c r="AZ984" s="47"/>
      <c r="BA984" s="47"/>
    </row>
    <row r="985" spans="17:53" ht="15.75" customHeight="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c r="AR985" s="1"/>
      <c r="AS985" s="1"/>
      <c r="AT985" s="1"/>
      <c r="AU985" s="1"/>
      <c r="AV985" s="1"/>
      <c r="AW985" s="1"/>
      <c r="AX985" s="1"/>
      <c r="AY985" s="1"/>
      <c r="AZ985" s="47"/>
      <c r="BA985" s="47"/>
    </row>
    <row r="986" spans="17:53" ht="15.75" customHeight="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c r="AR986" s="1"/>
      <c r="AS986" s="1"/>
      <c r="AT986" s="1"/>
      <c r="AU986" s="1"/>
      <c r="AV986" s="1"/>
      <c r="AW986" s="1"/>
      <c r="AX986" s="1"/>
      <c r="AY986" s="1"/>
      <c r="AZ986" s="47"/>
      <c r="BA986" s="47"/>
    </row>
    <row r="987" spans="17:53" ht="15.75" customHeight="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c r="AR987" s="1"/>
      <c r="AS987" s="1"/>
      <c r="AT987" s="1"/>
      <c r="AU987" s="1"/>
      <c r="AV987" s="1"/>
      <c r="AW987" s="1"/>
      <c r="AX987" s="1"/>
      <c r="AY987" s="1"/>
      <c r="AZ987" s="47"/>
      <c r="BA987" s="47"/>
    </row>
    <row r="988" spans="17:53" ht="15.75" customHeight="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c r="AR988" s="1"/>
      <c r="AS988" s="1"/>
      <c r="AT988" s="1"/>
      <c r="AU988" s="1"/>
      <c r="AV988" s="1"/>
      <c r="AW988" s="1"/>
      <c r="AX988" s="1"/>
      <c r="AY988" s="1"/>
      <c r="AZ988" s="47"/>
      <c r="BA988" s="47"/>
    </row>
    <row r="989" spans="17:53" ht="15.75" customHeight="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c r="AR989" s="1"/>
      <c r="AS989" s="1"/>
      <c r="AT989" s="1"/>
      <c r="AU989" s="1"/>
      <c r="AV989" s="1"/>
      <c r="AW989" s="1"/>
      <c r="AX989" s="1"/>
      <c r="AY989" s="1"/>
      <c r="AZ989" s="47"/>
      <c r="BA989" s="47"/>
    </row>
    <row r="990" spans="17:53" ht="15.75" customHeight="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c r="AR990" s="1"/>
      <c r="AS990" s="1"/>
      <c r="AT990" s="1"/>
      <c r="AU990" s="1"/>
      <c r="AV990" s="1"/>
      <c r="AW990" s="1"/>
      <c r="AX990" s="1"/>
      <c r="AY990" s="1"/>
      <c r="AZ990" s="47"/>
      <c r="BA990" s="47"/>
    </row>
    <row r="991" spans="17:53" ht="15.75" customHeight="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c r="AR991" s="1"/>
      <c r="AS991" s="1"/>
      <c r="AT991" s="1"/>
      <c r="AU991" s="1"/>
      <c r="AV991" s="1"/>
      <c r="AW991" s="1"/>
      <c r="AX991" s="1"/>
      <c r="AY991" s="1"/>
      <c r="AZ991" s="47"/>
      <c r="BA991" s="47"/>
    </row>
    <row r="992" spans="17:53" ht="15.75" customHeight="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c r="AR992" s="1"/>
      <c r="AS992" s="1"/>
      <c r="AT992" s="1"/>
      <c r="AU992" s="1"/>
      <c r="AV992" s="1"/>
      <c r="AW992" s="1"/>
      <c r="AX992" s="1"/>
      <c r="AY992" s="1"/>
      <c r="AZ992" s="47"/>
      <c r="BA992" s="47"/>
    </row>
    <row r="993" spans="17:53" ht="15.75" customHeight="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c r="AR993" s="1"/>
      <c r="AS993" s="1"/>
      <c r="AT993" s="1"/>
      <c r="AU993" s="1"/>
      <c r="AV993" s="1"/>
      <c r="AW993" s="1"/>
      <c r="AX993" s="1"/>
      <c r="AY993" s="1"/>
      <c r="AZ993" s="47"/>
      <c r="BA993" s="47"/>
    </row>
    <row r="994" spans="17:53" ht="15.75" customHeight="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c r="AR994" s="1"/>
      <c r="AS994" s="1"/>
      <c r="AT994" s="1"/>
      <c r="AU994" s="1"/>
      <c r="AV994" s="1"/>
      <c r="AW994" s="1"/>
      <c r="AX994" s="1"/>
      <c r="AY994" s="1"/>
      <c r="AZ994" s="47"/>
      <c r="BA994" s="47"/>
    </row>
    <row r="995" spans="17:53" ht="15.75" customHeight="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c r="AR995" s="1"/>
      <c r="AS995" s="1"/>
      <c r="AT995" s="1"/>
      <c r="AU995" s="1"/>
      <c r="AV995" s="1"/>
      <c r="AW995" s="1"/>
      <c r="AX995" s="1"/>
      <c r="AY995" s="1"/>
      <c r="AZ995" s="47"/>
      <c r="BA995" s="47"/>
    </row>
    <row r="996" spans="17:53" ht="15.75" customHeight="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c r="AR996" s="1"/>
      <c r="AS996" s="1"/>
      <c r="AT996" s="1"/>
      <c r="AU996" s="1"/>
      <c r="AV996" s="1"/>
      <c r="AW996" s="1"/>
      <c r="AX996" s="1"/>
      <c r="AY996" s="1"/>
      <c r="AZ996" s="47"/>
      <c r="BA996" s="47"/>
    </row>
    <row r="997" spans="17:53" ht="15.75" customHeight="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P997" s="1"/>
      <c r="AQ997" s="1"/>
      <c r="AR997" s="1"/>
      <c r="AS997" s="1"/>
      <c r="AT997" s="1"/>
      <c r="AU997" s="1"/>
      <c r="AV997" s="1"/>
      <c r="AW997" s="1"/>
      <c r="AX997" s="1"/>
      <c r="AY997" s="1"/>
      <c r="AZ997" s="47"/>
      <c r="BA997" s="47"/>
    </row>
    <row r="998" spans="17:53" ht="15.75" customHeight="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P998" s="1"/>
      <c r="AQ998" s="1"/>
      <c r="AR998" s="1"/>
      <c r="AS998" s="1"/>
      <c r="AT998" s="1"/>
      <c r="AU998" s="1"/>
      <c r="AV998" s="1"/>
      <c r="AW998" s="1"/>
      <c r="AX998" s="1"/>
      <c r="AY998" s="1"/>
      <c r="AZ998" s="47"/>
      <c r="BA998" s="47"/>
    </row>
    <row r="999" spans="17:53" ht="15.75" customHeight="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P999" s="1"/>
      <c r="AQ999" s="1"/>
      <c r="AR999" s="1"/>
      <c r="AS999" s="1"/>
      <c r="AT999" s="1"/>
      <c r="AU999" s="1"/>
      <c r="AV999" s="1"/>
      <c r="AW999" s="1"/>
      <c r="AX999" s="1"/>
      <c r="AY999" s="1"/>
      <c r="AZ999" s="47"/>
      <c r="BA999" s="47"/>
    </row>
    <row r="1000" spans="17:53" ht="15.75" customHeight="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P1000" s="1"/>
      <c r="AQ1000" s="1"/>
      <c r="AR1000" s="1"/>
      <c r="AS1000" s="1"/>
      <c r="AT1000" s="1"/>
      <c r="AU1000" s="1"/>
      <c r="AV1000" s="1"/>
      <c r="AW1000" s="1"/>
      <c r="AX1000" s="1"/>
      <c r="AY1000" s="1"/>
      <c r="AZ1000" s="47"/>
      <c r="BA1000" s="47"/>
    </row>
    <row r="1001" spans="17:53" ht="15.75" customHeight="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P1001" s="1"/>
      <c r="AQ1001" s="1"/>
      <c r="AR1001" s="1"/>
      <c r="AS1001" s="1"/>
      <c r="AT1001" s="1"/>
      <c r="AU1001" s="1"/>
      <c r="AV1001" s="1"/>
      <c r="AW1001" s="1"/>
      <c r="AX1001" s="1"/>
      <c r="AY1001" s="1"/>
      <c r="AZ1001" s="47"/>
      <c r="BA1001" s="47"/>
    </row>
    <row r="1002" spans="17:53" ht="15.75" customHeight="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P1002" s="1"/>
      <c r="AQ1002" s="1"/>
      <c r="AR1002" s="1"/>
      <c r="AS1002" s="1"/>
      <c r="AT1002" s="1"/>
      <c r="AU1002" s="1"/>
      <c r="AV1002" s="1"/>
      <c r="AW1002" s="1"/>
      <c r="AX1002" s="1"/>
      <c r="AY1002" s="1"/>
      <c r="AZ1002" s="47"/>
      <c r="BA1002" s="47"/>
    </row>
    <row r="1003" spans="17:53" ht="15.75" customHeight="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c r="AO1003" s="1"/>
      <c r="AP1003" s="1"/>
      <c r="AQ1003" s="1"/>
      <c r="AR1003" s="1"/>
      <c r="AS1003" s="1"/>
      <c r="AT1003" s="1"/>
      <c r="AU1003" s="1"/>
      <c r="AV1003" s="1"/>
      <c r="AW1003" s="1"/>
      <c r="AX1003" s="1"/>
      <c r="AY1003" s="1"/>
      <c r="AZ1003" s="47"/>
      <c r="BA1003" s="47"/>
    </row>
    <row r="1004" spans="17:53" ht="15.75" customHeight="1">
      <c r="Q1004" s="1"/>
      <c r="R1004" s="1"/>
      <c r="S1004" s="1"/>
      <c r="T1004" s="1"/>
      <c r="U1004" s="1"/>
      <c r="V1004" s="1"/>
      <c r="W1004" s="1"/>
      <c r="X1004" s="1"/>
      <c r="Y1004" s="1"/>
      <c r="Z1004" s="1"/>
      <c r="AA1004" s="1"/>
      <c r="AB1004" s="1"/>
      <c r="AC1004" s="1"/>
      <c r="AD1004" s="1"/>
      <c r="AE1004" s="1"/>
      <c r="AF1004" s="1"/>
      <c r="AG1004" s="1"/>
      <c r="AH1004" s="1"/>
      <c r="AI1004" s="1"/>
      <c r="AJ1004" s="1"/>
      <c r="AK1004" s="1"/>
      <c r="AL1004" s="1"/>
      <c r="AM1004" s="1"/>
      <c r="AN1004" s="1"/>
      <c r="AO1004" s="1"/>
      <c r="AP1004" s="1"/>
      <c r="AQ1004" s="1"/>
      <c r="AR1004" s="1"/>
      <c r="AS1004" s="1"/>
      <c r="AT1004" s="1"/>
      <c r="AU1004" s="1"/>
      <c r="AV1004" s="1"/>
      <c r="AW1004" s="1"/>
      <c r="AX1004" s="1"/>
      <c r="AY1004" s="1"/>
      <c r="AZ1004" s="47"/>
      <c r="BA1004" s="47"/>
    </row>
    <row r="1005" spans="17:53" ht="15.75" customHeight="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c r="AO1005" s="1"/>
      <c r="AP1005" s="1"/>
      <c r="AQ1005" s="1"/>
      <c r="AR1005" s="1"/>
      <c r="AS1005" s="1"/>
      <c r="AT1005" s="1"/>
      <c r="AU1005" s="1"/>
      <c r="AV1005" s="1"/>
      <c r="AW1005" s="1"/>
      <c r="AX1005" s="1"/>
      <c r="AY1005" s="1"/>
      <c r="AZ1005" s="47"/>
      <c r="BA1005" s="47"/>
    </row>
    <row r="1006" spans="17:53" ht="15.75" customHeight="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c r="AO1006" s="1"/>
      <c r="AP1006" s="1"/>
      <c r="AQ1006" s="1"/>
      <c r="AR1006" s="1"/>
      <c r="AS1006" s="1"/>
      <c r="AT1006" s="1"/>
      <c r="AU1006" s="1"/>
      <c r="AV1006" s="1"/>
      <c r="AW1006" s="1"/>
      <c r="AX1006" s="1"/>
      <c r="AY1006" s="1"/>
      <c r="AZ1006" s="47"/>
      <c r="BA1006" s="47"/>
    </row>
    <row r="1007" spans="17:53" ht="15.75" customHeight="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c r="AO1007" s="1"/>
      <c r="AP1007" s="1"/>
      <c r="AQ1007" s="1"/>
      <c r="AR1007" s="1"/>
      <c r="AS1007" s="1"/>
      <c r="AT1007" s="1"/>
      <c r="AU1007" s="1"/>
      <c r="AV1007" s="1"/>
      <c r="AW1007" s="1"/>
      <c r="AX1007" s="1"/>
      <c r="AY1007" s="1"/>
      <c r="AZ1007" s="47"/>
      <c r="BA1007" s="47"/>
    </row>
    <row r="1008" spans="17:53" ht="15.75" customHeight="1">
      <c r="Q1008" s="1"/>
      <c r="R1008" s="1"/>
      <c r="S1008" s="1"/>
      <c r="T1008" s="1"/>
      <c r="U1008" s="1"/>
      <c r="V1008" s="1"/>
      <c r="W1008" s="1"/>
      <c r="X1008" s="1"/>
      <c r="Y1008" s="1"/>
      <c r="Z1008" s="1"/>
      <c r="AA1008" s="1"/>
      <c r="AB1008" s="1"/>
      <c r="AC1008" s="1"/>
      <c r="AD1008" s="1"/>
      <c r="AE1008" s="1"/>
      <c r="AF1008" s="1"/>
      <c r="AG1008" s="1"/>
      <c r="AH1008" s="1"/>
      <c r="AI1008" s="1"/>
      <c r="AJ1008" s="1"/>
      <c r="AK1008" s="1"/>
      <c r="AL1008" s="1"/>
      <c r="AM1008" s="1"/>
      <c r="AN1008" s="1"/>
      <c r="AO1008" s="1"/>
      <c r="AP1008" s="1"/>
      <c r="AQ1008" s="1"/>
      <c r="AR1008" s="1"/>
      <c r="AS1008" s="1"/>
      <c r="AT1008" s="1"/>
      <c r="AU1008" s="1"/>
      <c r="AV1008" s="1"/>
      <c r="AW1008" s="1"/>
      <c r="AX1008" s="1"/>
      <c r="AY1008" s="1"/>
      <c r="AZ1008" s="47"/>
      <c r="BA1008" s="47"/>
    </row>
    <row r="1009" spans="17:53" ht="15.75" customHeight="1">
      <c r="Q1009" s="1"/>
      <c r="R1009" s="1"/>
      <c r="S1009" s="1"/>
      <c r="T1009" s="1"/>
      <c r="U1009" s="1"/>
      <c r="V1009" s="1"/>
      <c r="W1009" s="1"/>
      <c r="X1009" s="1"/>
      <c r="Y1009" s="1"/>
      <c r="Z1009" s="1"/>
      <c r="AA1009" s="1"/>
      <c r="AB1009" s="1"/>
      <c r="AC1009" s="1"/>
      <c r="AD1009" s="1"/>
      <c r="AE1009" s="1"/>
      <c r="AF1009" s="1"/>
      <c r="AG1009" s="1"/>
      <c r="AH1009" s="1"/>
      <c r="AI1009" s="1"/>
      <c r="AJ1009" s="1"/>
      <c r="AK1009" s="1"/>
      <c r="AL1009" s="1"/>
      <c r="AM1009" s="1"/>
      <c r="AN1009" s="1"/>
      <c r="AO1009" s="1"/>
      <c r="AP1009" s="1"/>
      <c r="AQ1009" s="1"/>
      <c r="AR1009" s="1"/>
      <c r="AS1009" s="1"/>
      <c r="AT1009" s="1"/>
      <c r="AU1009" s="1"/>
      <c r="AV1009" s="1"/>
      <c r="AW1009" s="1"/>
      <c r="AX1009" s="1"/>
      <c r="AY1009" s="1"/>
      <c r="AZ1009" s="47"/>
      <c r="BA1009" s="47"/>
    </row>
    <row r="1010" spans="17:53" ht="15.75" customHeight="1">
      <c r="Q1010" s="1"/>
      <c r="R1010" s="1"/>
      <c r="S1010" s="1"/>
      <c r="T1010" s="1"/>
      <c r="U1010" s="1"/>
      <c r="V1010" s="1"/>
      <c r="W1010" s="1"/>
      <c r="X1010" s="1"/>
      <c r="Y1010" s="1"/>
      <c r="Z1010" s="1"/>
      <c r="AA1010" s="1"/>
      <c r="AB1010" s="1"/>
      <c r="AC1010" s="1"/>
      <c r="AD1010" s="1"/>
      <c r="AE1010" s="1"/>
      <c r="AF1010" s="1"/>
      <c r="AG1010" s="1"/>
      <c r="AH1010" s="1"/>
      <c r="AI1010" s="1"/>
      <c r="AJ1010" s="1"/>
      <c r="AK1010" s="1"/>
      <c r="AL1010" s="1"/>
      <c r="AM1010" s="1"/>
      <c r="AN1010" s="1"/>
      <c r="AO1010" s="1"/>
      <c r="AP1010" s="1"/>
      <c r="AQ1010" s="1"/>
      <c r="AR1010" s="1"/>
      <c r="AS1010" s="1"/>
      <c r="AT1010" s="1"/>
      <c r="AU1010" s="1"/>
      <c r="AV1010" s="1"/>
      <c r="AW1010" s="1"/>
      <c r="AX1010" s="1"/>
      <c r="AY1010" s="1"/>
      <c r="AZ1010" s="47"/>
      <c r="BA1010" s="47"/>
    </row>
    <row r="1011" spans="17:53" ht="15.75" customHeight="1">
      <c r="Q1011" s="1"/>
      <c r="R1011" s="1"/>
      <c r="S1011" s="1"/>
      <c r="T1011" s="1"/>
      <c r="U1011" s="1"/>
      <c r="V1011" s="1"/>
      <c r="W1011" s="1"/>
      <c r="X1011" s="1"/>
      <c r="Y1011" s="1"/>
      <c r="Z1011" s="1"/>
      <c r="AA1011" s="1"/>
      <c r="AB1011" s="1"/>
      <c r="AC1011" s="1"/>
      <c r="AD1011" s="1"/>
      <c r="AE1011" s="1"/>
      <c r="AF1011" s="1"/>
      <c r="AG1011" s="1"/>
      <c r="AH1011" s="1"/>
      <c r="AI1011" s="1"/>
      <c r="AJ1011" s="1"/>
      <c r="AK1011" s="1"/>
      <c r="AL1011" s="1"/>
      <c r="AM1011" s="1"/>
      <c r="AN1011" s="1"/>
      <c r="AO1011" s="1"/>
      <c r="AP1011" s="1"/>
      <c r="AQ1011" s="1"/>
      <c r="AR1011" s="1"/>
      <c r="AS1011" s="1"/>
      <c r="AT1011" s="1"/>
      <c r="AU1011" s="1"/>
      <c r="AV1011" s="1"/>
      <c r="AW1011" s="1"/>
      <c r="AX1011" s="1"/>
      <c r="AY1011" s="1"/>
      <c r="AZ1011" s="47"/>
      <c r="BA1011" s="47"/>
    </row>
    <row r="1012" spans="17:53" ht="15.75" customHeight="1">
      <c r="Q1012" s="1"/>
      <c r="R1012" s="1"/>
      <c r="S1012" s="1"/>
      <c r="T1012" s="1"/>
      <c r="U1012" s="1"/>
      <c r="V1012" s="1"/>
      <c r="W1012" s="1"/>
      <c r="X1012" s="1"/>
      <c r="Y1012" s="1"/>
      <c r="Z1012" s="1"/>
      <c r="AA1012" s="1"/>
      <c r="AB1012" s="1"/>
      <c r="AC1012" s="1"/>
      <c r="AD1012" s="1"/>
      <c r="AE1012" s="1"/>
      <c r="AF1012" s="1"/>
      <c r="AG1012" s="1"/>
      <c r="AH1012" s="1"/>
      <c r="AI1012" s="1"/>
      <c r="AJ1012" s="1"/>
      <c r="AK1012" s="1"/>
      <c r="AL1012" s="1"/>
      <c r="AM1012" s="1"/>
      <c r="AN1012" s="1"/>
      <c r="AO1012" s="1"/>
      <c r="AP1012" s="1"/>
      <c r="AQ1012" s="1"/>
      <c r="AR1012" s="1"/>
      <c r="AS1012" s="1"/>
      <c r="AT1012" s="1"/>
      <c r="AU1012" s="1"/>
      <c r="AV1012" s="1"/>
      <c r="AW1012" s="1"/>
      <c r="AX1012" s="1"/>
      <c r="AY1012" s="1"/>
      <c r="AZ1012" s="47"/>
      <c r="BA1012" s="47"/>
    </row>
    <row r="1013" spans="17:53" ht="15.75" customHeight="1">
      <c r="Q1013" s="1"/>
      <c r="R1013" s="1"/>
      <c r="S1013" s="1"/>
      <c r="T1013" s="1"/>
      <c r="U1013" s="1"/>
      <c r="V1013" s="1"/>
      <c r="W1013" s="1"/>
      <c r="X1013" s="1"/>
      <c r="Y1013" s="1"/>
      <c r="Z1013" s="1"/>
      <c r="AA1013" s="1"/>
      <c r="AB1013" s="1"/>
      <c r="AC1013" s="1"/>
      <c r="AD1013" s="1"/>
      <c r="AE1013" s="1"/>
      <c r="AF1013" s="1"/>
      <c r="AG1013" s="1"/>
      <c r="AH1013" s="1"/>
      <c r="AI1013" s="1"/>
      <c r="AJ1013" s="1"/>
      <c r="AK1013" s="1"/>
      <c r="AL1013" s="1"/>
      <c r="AM1013" s="1"/>
      <c r="AN1013" s="1"/>
      <c r="AO1013" s="1"/>
      <c r="AP1013" s="1"/>
      <c r="AQ1013" s="1"/>
      <c r="AR1013" s="1"/>
      <c r="AS1013" s="1"/>
      <c r="AT1013" s="1"/>
      <c r="AU1013" s="1"/>
      <c r="AV1013" s="1"/>
      <c r="AW1013" s="1"/>
      <c r="AX1013" s="1"/>
      <c r="AY1013" s="1"/>
      <c r="AZ1013" s="47"/>
      <c r="BA1013" s="47"/>
    </row>
    <row r="1014" spans="17:53" ht="15.75" customHeight="1">
      <c r="Q1014" s="1"/>
      <c r="R1014" s="1"/>
      <c r="S1014" s="1"/>
      <c r="T1014" s="1"/>
      <c r="U1014" s="1"/>
      <c r="V1014" s="1"/>
      <c r="W1014" s="1"/>
      <c r="X1014" s="1"/>
      <c r="Y1014" s="1"/>
      <c r="Z1014" s="1"/>
      <c r="AA1014" s="1"/>
      <c r="AB1014" s="1"/>
      <c r="AC1014" s="1"/>
      <c r="AD1014" s="1"/>
      <c r="AE1014" s="1"/>
      <c r="AF1014" s="1"/>
      <c r="AG1014" s="1"/>
      <c r="AH1014" s="1"/>
      <c r="AI1014" s="1"/>
      <c r="AJ1014" s="1"/>
      <c r="AK1014" s="1"/>
      <c r="AL1014" s="1"/>
      <c r="AM1014" s="1"/>
      <c r="AN1014" s="1"/>
      <c r="AO1014" s="1"/>
      <c r="AP1014" s="1"/>
      <c r="AQ1014" s="1"/>
      <c r="AR1014" s="1"/>
      <c r="AS1014" s="1"/>
      <c r="AT1014" s="1"/>
      <c r="AU1014" s="1"/>
      <c r="AV1014" s="1"/>
      <c r="AW1014" s="1"/>
      <c r="AX1014" s="1"/>
      <c r="AY1014" s="1"/>
      <c r="AZ1014" s="47"/>
      <c r="BA1014" s="47"/>
    </row>
    <row r="1015" spans="17:53" ht="15.75" customHeight="1">
      <c r="Q1015" s="1"/>
      <c r="R1015" s="1"/>
      <c r="S1015" s="1"/>
      <c r="T1015" s="1"/>
      <c r="U1015" s="1"/>
      <c r="V1015" s="1"/>
      <c r="W1015" s="1"/>
      <c r="X1015" s="1"/>
      <c r="Y1015" s="1"/>
      <c r="Z1015" s="1"/>
      <c r="AA1015" s="1"/>
      <c r="AB1015" s="1"/>
      <c r="AC1015" s="1"/>
      <c r="AD1015" s="1"/>
      <c r="AE1015" s="1"/>
      <c r="AF1015" s="1"/>
      <c r="AG1015" s="1"/>
      <c r="AH1015" s="1"/>
      <c r="AI1015" s="1"/>
      <c r="AJ1015" s="1"/>
      <c r="AK1015" s="1"/>
      <c r="AL1015" s="1"/>
      <c r="AM1015" s="1"/>
      <c r="AN1015" s="1"/>
      <c r="AO1015" s="1"/>
      <c r="AP1015" s="1"/>
      <c r="AQ1015" s="1"/>
      <c r="AR1015" s="1"/>
      <c r="AS1015" s="1"/>
      <c r="AT1015" s="1"/>
      <c r="AU1015" s="1"/>
      <c r="AV1015" s="1"/>
      <c r="AW1015" s="1"/>
      <c r="AX1015" s="1"/>
      <c r="AY1015" s="1"/>
      <c r="AZ1015" s="47"/>
      <c r="BA1015" s="47"/>
    </row>
    <row r="1016" spans="17:53" ht="15.75" customHeight="1">
      <c r="Q1016" s="1"/>
      <c r="R1016" s="1"/>
      <c r="S1016" s="1"/>
      <c r="T1016" s="1"/>
      <c r="U1016" s="1"/>
      <c r="V1016" s="1"/>
      <c r="W1016" s="1"/>
      <c r="X1016" s="1"/>
      <c r="Y1016" s="1"/>
      <c r="Z1016" s="1"/>
      <c r="AA1016" s="1"/>
      <c r="AB1016" s="1"/>
      <c r="AC1016" s="1"/>
      <c r="AD1016" s="1"/>
      <c r="AE1016" s="1"/>
      <c r="AF1016" s="1"/>
      <c r="AG1016" s="1"/>
      <c r="AH1016" s="1"/>
      <c r="AI1016" s="1"/>
      <c r="AJ1016" s="1"/>
      <c r="AK1016" s="1"/>
      <c r="AL1016" s="1"/>
      <c r="AM1016" s="1"/>
      <c r="AN1016" s="1"/>
      <c r="AO1016" s="1"/>
      <c r="AP1016" s="1"/>
      <c r="AQ1016" s="1"/>
      <c r="AR1016" s="1"/>
      <c r="AS1016" s="1"/>
      <c r="AT1016" s="1"/>
      <c r="AU1016" s="1"/>
      <c r="AV1016" s="1"/>
      <c r="AW1016" s="1"/>
      <c r="AX1016" s="1"/>
      <c r="AY1016" s="1"/>
      <c r="AZ1016" s="47"/>
      <c r="BA1016" s="47"/>
    </row>
    <row r="1017" spans="17:53" ht="15.75" customHeight="1">
      <c r="Q1017" s="1"/>
      <c r="R1017" s="1"/>
      <c r="S1017" s="1"/>
      <c r="T1017" s="1"/>
      <c r="U1017" s="1"/>
      <c r="V1017" s="1"/>
      <c r="W1017" s="1"/>
      <c r="X1017" s="1"/>
      <c r="Y1017" s="1"/>
      <c r="Z1017" s="1"/>
      <c r="AA1017" s="1"/>
      <c r="AB1017" s="1"/>
      <c r="AC1017" s="1"/>
      <c r="AD1017" s="1"/>
      <c r="AE1017" s="1"/>
      <c r="AF1017" s="1"/>
      <c r="AG1017" s="1"/>
      <c r="AH1017" s="1"/>
      <c r="AI1017" s="1"/>
      <c r="AJ1017" s="1"/>
      <c r="AK1017" s="1"/>
      <c r="AL1017" s="1"/>
      <c r="AM1017" s="1"/>
      <c r="AN1017" s="1"/>
      <c r="AO1017" s="1"/>
      <c r="AP1017" s="1"/>
      <c r="AQ1017" s="1"/>
      <c r="AR1017" s="1"/>
      <c r="AS1017" s="1"/>
      <c r="AT1017" s="1"/>
      <c r="AU1017" s="1"/>
      <c r="AV1017" s="1"/>
      <c r="AW1017" s="1"/>
      <c r="AX1017" s="1"/>
      <c r="AY1017" s="1"/>
      <c r="AZ1017" s="47"/>
      <c r="BA1017" s="47"/>
    </row>
    <row r="1018" spans="17:53" ht="15.75" customHeight="1">
      <c r="Q1018" s="1"/>
      <c r="R1018" s="1"/>
      <c r="S1018" s="1"/>
      <c r="T1018" s="1"/>
      <c r="U1018" s="1"/>
      <c r="V1018" s="1"/>
      <c r="W1018" s="1"/>
      <c r="X1018" s="1"/>
      <c r="Y1018" s="1"/>
      <c r="Z1018" s="1"/>
      <c r="AA1018" s="1"/>
      <c r="AB1018" s="1"/>
      <c r="AC1018" s="1"/>
      <c r="AD1018" s="1"/>
      <c r="AE1018" s="1"/>
      <c r="AF1018" s="1"/>
      <c r="AG1018" s="1"/>
      <c r="AH1018" s="1"/>
      <c r="AI1018" s="1"/>
      <c r="AJ1018" s="1"/>
      <c r="AK1018" s="1"/>
      <c r="AL1018" s="1"/>
      <c r="AM1018" s="1"/>
      <c r="AN1018" s="1"/>
      <c r="AO1018" s="1"/>
      <c r="AP1018" s="1"/>
      <c r="AQ1018" s="1"/>
      <c r="AR1018" s="1"/>
      <c r="AS1018" s="1"/>
      <c r="AT1018" s="1"/>
      <c r="AU1018" s="1"/>
      <c r="AV1018" s="1"/>
      <c r="AW1018" s="1"/>
      <c r="AX1018" s="1"/>
      <c r="AY1018" s="1"/>
      <c r="AZ1018" s="47"/>
      <c r="BA1018" s="47"/>
    </row>
    <row r="1019" spans="17:53" ht="15.75" customHeight="1">
      <c r="Q1019" s="1"/>
      <c r="R1019" s="1"/>
      <c r="S1019" s="1"/>
      <c r="T1019" s="1"/>
      <c r="U1019" s="1"/>
      <c r="V1019" s="1"/>
      <c r="W1019" s="1"/>
      <c r="X1019" s="1"/>
      <c r="Y1019" s="1"/>
      <c r="Z1019" s="1"/>
      <c r="AA1019" s="1"/>
      <c r="AB1019" s="1"/>
      <c r="AC1019" s="1"/>
      <c r="AD1019" s="1"/>
      <c r="AE1019" s="1"/>
      <c r="AF1019" s="1"/>
      <c r="AG1019" s="1"/>
      <c r="AH1019" s="1"/>
      <c r="AI1019" s="1"/>
      <c r="AJ1019" s="1"/>
      <c r="AK1019" s="1"/>
      <c r="AL1019" s="1"/>
      <c r="AM1019" s="1"/>
      <c r="AN1019" s="1"/>
      <c r="AO1019" s="1"/>
      <c r="AP1019" s="1"/>
      <c r="AQ1019" s="1"/>
      <c r="AR1019" s="1"/>
      <c r="AS1019" s="1"/>
      <c r="AT1019" s="1"/>
      <c r="AU1019" s="1"/>
      <c r="AV1019" s="1"/>
      <c r="AW1019" s="1"/>
      <c r="AX1019" s="1"/>
      <c r="AY1019" s="1"/>
      <c r="AZ1019" s="47"/>
      <c r="BA1019" s="47"/>
    </row>
    <row r="1020" spans="17:53" ht="15.75" customHeight="1">
      <c r="Q1020" s="1"/>
      <c r="R1020" s="1"/>
      <c r="S1020" s="1"/>
      <c r="T1020" s="1"/>
      <c r="U1020" s="1"/>
      <c r="V1020" s="1"/>
      <c r="W1020" s="1"/>
      <c r="X1020" s="1"/>
      <c r="Y1020" s="1"/>
      <c r="Z1020" s="1"/>
      <c r="AA1020" s="1"/>
      <c r="AB1020" s="1"/>
      <c r="AC1020" s="1"/>
      <c r="AD1020" s="1"/>
      <c r="AE1020" s="1"/>
      <c r="AF1020" s="1"/>
      <c r="AG1020" s="1"/>
      <c r="AH1020" s="1"/>
      <c r="AI1020" s="1"/>
      <c r="AJ1020" s="1"/>
      <c r="AK1020" s="1"/>
      <c r="AL1020" s="1"/>
      <c r="AM1020" s="1"/>
      <c r="AN1020" s="1"/>
      <c r="AO1020" s="1"/>
      <c r="AP1020" s="1"/>
      <c r="AQ1020" s="1"/>
      <c r="AR1020" s="1"/>
      <c r="AS1020" s="1"/>
      <c r="AT1020" s="1"/>
      <c r="AU1020" s="1"/>
      <c r="AV1020" s="1"/>
      <c r="AW1020" s="1"/>
      <c r="AX1020" s="1"/>
      <c r="AY1020" s="1"/>
      <c r="AZ1020" s="47"/>
      <c r="BA1020" s="47"/>
    </row>
    <row r="1021" spans="17:53" ht="15.75" customHeight="1">
      <c r="Q1021" s="1"/>
      <c r="R1021" s="1"/>
      <c r="S1021" s="1"/>
      <c r="T1021" s="1"/>
      <c r="U1021" s="1"/>
      <c r="V1021" s="1"/>
      <c r="W1021" s="1"/>
      <c r="X1021" s="1"/>
      <c r="Y1021" s="1"/>
      <c r="Z1021" s="1"/>
      <c r="AA1021" s="1"/>
      <c r="AB1021" s="1"/>
      <c r="AC1021" s="1"/>
      <c r="AD1021" s="1"/>
      <c r="AE1021" s="1"/>
      <c r="AF1021" s="1"/>
      <c r="AG1021" s="1"/>
      <c r="AH1021" s="1"/>
      <c r="AI1021" s="1"/>
      <c r="AJ1021" s="1"/>
      <c r="AK1021" s="1"/>
      <c r="AL1021" s="1"/>
      <c r="AM1021" s="1"/>
      <c r="AN1021" s="1"/>
      <c r="AO1021" s="1"/>
      <c r="AP1021" s="1"/>
      <c r="AQ1021" s="1"/>
      <c r="AR1021" s="1"/>
      <c r="AS1021" s="1"/>
      <c r="AT1021" s="1"/>
      <c r="AU1021" s="1"/>
      <c r="AV1021" s="1"/>
      <c r="AW1021" s="1"/>
      <c r="AX1021" s="1"/>
      <c r="AY1021" s="1"/>
      <c r="AZ1021" s="47"/>
      <c r="BA1021" s="47"/>
    </row>
    <row r="1022" spans="17:53" ht="15.75" customHeight="1">
      <c r="Q1022" s="1"/>
      <c r="R1022" s="1"/>
      <c r="S1022" s="1"/>
      <c r="T1022" s="1"/>
      <c r="U1022" s="1"/>
      <c r="V1022" s="1"/>
      <c r="W1022" s="1"/>
      <c r="X1022" s="1"/>
      <c r="Y1022" s="1"/>
      <c r="Z1022" s="1"/>
      <c r="AA1022" s="1"/>
      <c r="AB1022" s="1"/>
      <c r="AC1022" s="1"/>
      <c r="AD1022" s="1"/>
      <c r="AE1022" s="1"/>
      <c r="AF1022" s="1"/>
      <c r="AG1022" s="1"/>
      <c r="AH1022" s="1"/>
      <c r="AI1022" s="1"/>
      <c r="AJ1022" s="1"/>
      <c r="AK1022" s="1"/>
      <c r="AL1022" s="1"/>
      <c r="AM1022" s="1"/>
      <c r="AN1022" s="1"/>
      <c r="AO1022" s="1"/>
      <c r="AP1022" s="1"/>
      <c r="AQ1022" s="1"/>
      <c r="AR1022" s="1"/>
      <c r="AS1022" s="1"/>
      <c r="AT1022" s="1"/>
      <c r="AU1022" s="1"/>
      <c r="AV1022" s="1"/>
      <c r="AW1022" s="1"/>
      <c r="AX1022" s="1"/>
      <c r="AY1022" s="1"/>
      <c r="AZ1022" s="47"/>
      <c r="BA1022" s="47"/>
    </row>
    <row r="1023" spans="17:53" ht="15.75" customHeight="1">
      <c r="Q1023" s="1"/>
      <c r="R1023" s="1"/>
      <c r="S1023" s="1"/>
      <c r="T1023" s="1"/>
      <c r="U1023" s="1"/>
      <c r="V1023" s="1"/>
      <c r="W1023" s="1"/>
      <c r="X1023" s="1"/>
      <c r="Y1023" s="1"/>
      <c r="Z1023" s="1"/>
      <c r="AA1023" s="1"/>
      <c r="AB1023" s="1"/>
      <c r="AC1023" s="1"/>
      <c r="AD1023" s="1"/>
      <c r="AE1023" s="1"/>
      <c r="AF1023" s="1"/>
      <c r="AG1023" s="1"/>
      <c r="AH1023" s="1"/>
      <c r="AI1023" s="1"/>
      <c r="AJ1023" s="1"/>
      <c r="AK1023" s="1"/>
      <c r="AL1023" s="1"/>
      <c r="AM1023" s="1"/>
      <c r="AN1023" s="1"/>
      <c r="AO1023" s="1"/>
      <c r="AP1023" s="1"/>
      <c r="AQ1023" s="1"/>
      <c r="AR1023" s="1"/>
      <c r="AS1023" s="1"/>
      <c r="AT1023" s="1"/>
      <c r="AU1023" s="1"/>
      <c r="AV1023" s="1"/>
      <c r="AW1023" s="1"/>
      <c r="AX1023" s="1"/>
      <c r="AY1023" s="1"/>
      <c r="AZ1023" s="47"/>
      <c r="BA1023" s="47"/>
    </row>
    <row r="1024" spans="17:53" ht="15.75" customHeight="1">
      <c r="Q1024" s="1"/>
      <c r="R1024" s="1"/>
      <c r="S1024" s="1"/>
      <c r="T1024" s="1"/>
      <c r="U1024" s="1"/>
      <c r="V1024" s="1"/>
      <c r="W1024" s="1"/>
      <c r="X1024" s="1"/>
      <c r="Y1024" s="1"/>
      <c r="Z1024" s="1"/>
      <c r="AA1024" s="1"/>
      <c r="AB1024" s="1"/>
      <c r="AC1024" s="1"/>
      <c r="AD1024" s="1"/>
      <c r="AE1024" s="1"/>
      <c r="AF1024" s="1"/>
      <c r="AG1024" s="1"/>
      <c r="AH1024" s="1"/>
      <c r="AI1024" s="1"/>
      <c r="AJ1024" s="1"/>
      <c r="AK1024" s="1"/>
      <c r="AL1024" s="1"/>
      <c r="AM1024" s="1"/>
      <c r="AN1024" s="1"/>
      <c r="AO1024" s="1"/>
      <c r="AP1024" s="1"/>
      <c r="AQ1024" s="1"/>
      <c r="AR1024" s="1"/>
      <c r="AS1024" s="1"/>
      <c r="AT1024" s="1"/>
      <c r="AU1024" s="1"/>
      <c r="AV1024" s="1"/>
      <c r="AW1024" s="1"/>
      <c r="AX1024" s="1"/>
      <c r="AY1024" s="1"/>
      <c r="AZ1024" s="47"/>
      <c r="BA1024" s="47"/>
    </row>
    <row r="1025" spans="17:53" ht="15.75" customHeight="1">
      <c r="Q1025" s="1"/>
      <c r="R1025" s="1"/>
      <c r="S1025" s="1"/>
      <c r="T1025" s="1"/>
      <c r="U1025" s="1"/>
      <c r="V1025" s="1"/>
      <c r="W1025" s="1"/>
      <c r="X1025" s="1"/>
      <c r="Y1025" s="1"/>
      <c r="Z1025" s="1"/>
      <c r="AA1025" s="1"/>
      <c r="AB1025" s="1"/>
      <c r="AC1025" s="1"/>
      <c r="AD1025" s="1"/>
      <c r="AE1025" s="1"/>
      <c r="AF1025" s="1"/>
      <c r="AG1025" s="1"/>
      <c r="AH1025" s="1"/>
      <c r="AI1025" s="1"/>
      <c r="AJ1025" s="1"/>
      <c r="AK1025" s="1"/>
      <c r="AL1025" s="1"/>
      <c r="AM1025" s="1"/>
      <c r="AN1025" s="1"/>
      <c r="AO1025" s="1"/>
      <c r="AP1025" s="1"/>
      <c r="AQ1025" s="1"/>
      <c r="AR1025" s="1"/>
      <c r="AS1025" s="1"/>
      <c r="AT1025" s="1"/>
      <c r="AU1025" s="1"/>
      <c r="AV1025" s="1"/>
      <c r="AW1025" s="1"/>
      <c r="AX1025" s="1"/>
      <c r="AY1025" s="1"/>
      <c r="AZ1025" s="47"/>
      <c r="BA1025" s="47"/>
    </row>
    <row r="1026" spans="17:53" ht="15.75" customHeight="1">
      <c r="Q1026" s="1"/>
      <c r="R1026" s="1"/>
      <c r="S1026" s="1"/>
      <c r="T1026" s="1"/>
      <c r="U1026" s="1"/>
      <c r="V1026" s="1"/>
      <c r="W1026" s="1"/>
      <c r="X1026" s="1"/>
      <c r="Y1026" s="1"/>
      <c r="Z1026" s="1"/>
      <c r="AA1026" s="1"/>
      <c r="AB1026" s="1"/>
      <c r="AC1026" s="1"/>
      <c r="AD1026" s="1"/>
      <c r="AE1026" s="1"/>
      <c r="AF1026" s="1"/>
      <c r="AG1026" s="1"/>
      <c r="AH1026" s="1"/>
      <c r="AI1026" s="1"/>
      <c r="AJ1026" s="1"/>
      <c r="AK1026" s="1"/>
      <c r="AL1026" s="1"/>
      <c r="AM1026" s="1"/>
      <c r="AN1026" s="1"/>
      <c r="AO1026" s="1"/>
      <c r="AP1026" s="1"/>
      <c r="AQ1026" s="1"/>
      <c r="AR1026" s="1"/>
      <c r="AS1026" s="1"/>
      <c r="AT1026" s="1"/>
      <c r="AU1026" s="1"/>
      <c r="AV1026" s="1"/>
      <c r="AW1026" s="1"/>
      <c r="AX1026" s="1"/>
      <c r="AY1026" s="1"/>
      <c r="AZ1026" s="47"/>
      <c r="BA1026" s="47"/>
    </row>
    <row r="1027" spans="17:53" ht="15.75" customHeight="1">
      <c r="Q1027" s="1"/>
      <c r="R1027" s="1"/>
      <c r="S1027" s="1"/>
      <c r="T1027" s="1"/>
      <c r="U1027" s="1"/>
      <c r="V1027" s="1"/>
      <c r="W1027" s="1"/>
      <c r="X1027" s="1"/>
      <c r="Y1027" s="1"/>
      <c r="Z1027" s="1"/>
      <c r="AA1027" s="1"/>
      <c r="AB1027" s="1"/>
      <c r="AC1027" s="1"/>
      <c r="AD1027" s="1"/>
      <c r="AE1027" s="1"/>
      <c r="AF1027" s="1"/>
      <c r="AG1027" s="1"/>
      <c r="AH1027" s="1"/>
      <c r="AI1027" s="1"/>
      <c r="AJ1027" s="1"/>
      <c r="AK1027" s="1"/>
      <c r="AL1027" s="1"/>
      <c r="AM1027" s="1"/>
      <c r="AN1027" s="1"/>
      <c r="AO1027" s="1"/>
      <c r="AP1027" s="1"/>
      <c r="AQ1027" s="1"/>
      <c r="AR1027" s="1"/>
      <c r="AS1027" s="1"/>
      <c r="AT1027" s="1"/>
      <c r="AU1027" s="1"/>
      <c r="AV1027" s="1"/>
      <c r="AW1027" s="1"/>
      <c r="AX1027" s="1"/>
      <c r="AY1027" s="1"/>
      <c r="AZ1027" s="47"/>
      <c r="BA1027" s="47"/>
    </row>
    <row r="1028" spans="17:53" ht="15.75" customHeight="1">
      <c r="Q1028" s="1"/>
      <c r="R1028" s="1"/>
      <c r="S1028" s="1"/>
      <c r="T1028" s="1"/>
      <c r="U1028" s="1"/>
      <c r="V1028" s="1"/>
      <c r="W1028" s="1"/>
      <c r="X1028" s="1"/>
      <c r="Y1028" s="1"/>
      <c r="Z1028" s="1"/>
      <c r="AA1028" s="1"/>
      <c r="AB1028" s="1"/>
      <c r="AC1028" s="1"/>
      <c r="AD1028" s="1"/>
      <c r="AE1028" s="1"/>
      <c r="AF1028" s="1"/>
      <c r="AG1028" s="1"/>
      <c r="AH1028" s="1"/>
      <c r="AI1028" s="1"/>
      <c r="AJ1028" s="1"/>
      <c r="AK1028" s="1"/>
      <c r="AL1028" s="1"/>
      <c r="AM1028" s="1"/>
      <c r="AN1028" s="1"/>
      <c r="AO1028" s="1"/>
      <c r="AP1028" s="1"/>
      <c r="AQ1028" s="1"/>
      <c r="AR1028" s="1"/>
      <c r="AS1028" s="1"/>
      <c r="AT1028" s="1"/>
      <c r="AU1028" s="1"/>
      <c r="AV1028" s="1"/>
      <c r="AW1028" s="1"/>
      <c r="AX1028" s="1"/>
      <c r="AY1028" s="1"/>
      <c r="AZ1028" s="47"/>
      <c r="BA1028" s="47"/>
    </row>
    <row r="1029" spans="17:53" ht="15.75" customHeight="1">
      <c r="Q1029" s="1"/>
      <c r="R1029" s="1"/>
      <c r="S1029" s="1"/>
      <c r="T1029" s="1"/>
      <c r="U1029" s="1"/>
      <c r="V1029" s="1"/>
      <c r="W1029" s="1"/>
      <c r="X1029" s="1"/>
      <c r="Y1029" s="1"/>
      <c r="Z1029" s="1"/>
      <c r="AA1029" s="1"/>
      <c r="AB1029" s="1"/>
      <c r="AC1029" s="1"/>
      <c r="AD1029" s="1"/>
      <c r="AE1029" s="1"/>
      <c r="AF1029" s="1"/>
      <c r="AG1029" s="1"/>
      <c r="AH1029" s="1"/>
      <c r="AI1029" s="1"/>
      <c r="AJ1029" s="1"/>
      <c r="AK1029" s="1"/>
      <c r="AL1029" s="1"/>
      <c r="AM1029" s="1"/>
      <c r="AN1029" s="1"/>
      <c r="AO1029" s="1"/>
      <c r="AP1029" s="1"/>
      <c r="AQ1029" s="1"/>
      <c r="AR1029" s="1"/>
      <c r="AS1029" s="1"/>
      <c r="AT1029" s="1"/>
      <c r="AU1029" s="1"/>
      <c r="AV1029" s="1"/>
      <c r="AW1029" s="1"/>
      <c r="AX1029" s="1"/>
      <c r="AY1029" s="1"/>
      <c r="AZ1029" s="47"/>
      <c r="BA1029" s="47"/>
    </row>
    <row r="1030" spans="17:53" ht="15.75" customHeight="1">
      <c r="Q1030" s="1"/>
      <c r="R1030" s="1"/>
      <c r="S1030" s="1"/>
      <c r="T1030" s="1"/>
      <c r="U1030" s="1"/>
      <c r="V1030" s="1"/>
      <c r="W1030" s="1"/>
      <c r="X1030" s="1"/>
      <c r="Y1030" s="1"/>
      <c r="Z1030" s="1"/>
      <c r="AA1030" s="1"/>
      <c r="AB1030" s="1"/>
      <c r="AC1030" s="1"/>
      <c r="AD1030" s="1"/>
      <c r="AE1030" s="1"/>
      <c r="AF1030" s="1"/>
      <c r="AG1030" s="1"/>
      <c r="AH1030" s="1"/>
      <c r="AI1030" s="1"/>
      <c r="AJ1030" s="1"/>
      <c r="AK1030" s="1"/>
      <c r="AL1030" s="1"/>
      <c r="AM1030" s="1"/>
      <c r="AN1030" s="1"/>
      <c r="AO1030" s="1"/>
      <c r="AP1030" s="1"/>
      <c r="AQ1030" s="1"/>
      <c r="AR1030" s="1"/>
      <c r="AS1030" s="1"/>
      <c r="AT1030" s="1"/>
      <c r="AU1030" s="1"/>
      <c r="AV1030" s="1"/>
      <c r="AW1030" s="1"/>
      <c r="AX1030" s="1"/>
      <c r="AY1030" s="1"/>
      <c r="AZ1030" s="47"/>
      <c r="BA1030" s="47"/>
    </row>
    <row r="1031" spans="17:53" ht="15.75" customHeight="1">
      <c r="Q1031" s="1"/>
      <c r="R1031" s="1"/>
      <c r="S1031" s="1"/>
      <c r="T1031" s="1"/>
      <c r="U1031" s="1"/>
      <c r="V1031" s="1"/>
      <c r="W1031" s="1"/>
      <c r="X1031" s="1"/>
      <c r="Y1031" s="1"/>
      <c r="Z1031" s="1"/>
      <c r="AA1031" s="1"/>
      <c r="AB1031" s="1"/>
      <c r="AC1031" s="1"/>
      <c r="AD1031" s="1"/>
      <c r="AE1031" s="1"/>
      <c r="AF1031" s="1"/>
      <c r="AG1031" s="1"/>
      <c r="AH1031" s="1"/>
      <c r="AI1031" s="1"/>
      <c r="AJ1031" s="1"/>
      <c r="AK1031" s="1"/>
      <c r="AL1031" s="1"/>
      <c r="AM1031" s="1"/>
      <c r="AN1031" s="1"/>
      <c r="AO1031" s="1"/>
      <c r="AP1031" s="1"/>
      <c r="AQ1031" s="1"/>
      <c r="AR1031" s="1"/>
      <c r="AS1031" s="1"/>
      <c r="AT1031" s="1"/>
      <c r="AU1031" s="1"/>
      <c r="AV1031" s="1"/>
      <c r="AW1031" s="1"/>
      <c r="AX1031" s="1"/>
      <c r="AY1031" s="1"/>
      <c r="AZ1031" s="47"/>
      <c r="BA1031" s="47"/>
    </row>
    <row r="1032" spans="17:53" ht="15.75" customHeight="1">
      <c r="Q1032" s="1"/>
      <c r="R1032" s="1"/>
      <c r="S1032" s="1"/>
      <c r="T1032" s="1"/>
      <c r="U1032" s="1"/>
      <c r="V1032" s="1"/>
      <c r="W1032" s="1"/>
      <c r="X1032" s="1"/>
      <c r="Y1032" s="1"/>
      <c r="Z1032" s="1"/>
      <c r="AA1032" s="1"/>
      <c r="AB1032" s="1"/>
      <c r="AC1032" s="1"/>
      <c r="AD1032" s="1"/>
      <c r="AE1032" s="1"/>
      <c r="AF1032" s="1"/>
      <c r="AG1032" s="1"/>
      <c r="AH1032" s="1"/>
      <c r="AI1032" s="1"/>
      <c r="AJ1032" s="1"/>
      <c r="AK1032" s="1"/>
      <c r="AL1032" s="1"/>
      <c r="AM1032" s="1"/>
      <c r="AN1032" s="1"/>
      <c r="AO1032" s="1"/>
      <c r="AP1032" s="1"/>
      <c r="AQ1032" s="1"/>
      <c r="AR1032" s="1"/>
      <c r="AS1032" s="1"/>
      <c r="AT1032" s="1"/>
      <c r="AU1032" s="1"/>
      <c r="AV1032" s="1"/>
      <c r="AW1032" s="1"/>
      <c r="AX1032" s="1"/>
      <c r="AY1032" s="1"/>
      <c r="AZ1032" s="47"/>
      <c r="BA1032" s="47"/>
    </row>
    <row r="1033" spans="17:53" ht="15.75" customHeight="1">
      <c r="Q1033" s="1"/>
      <c r="R1033" s="1"/>
      <c r="S1033" s="1"/>
      <c r="T1033" s="1"/>
      <c r="U1033" s="1"/>
      <c r="V1033" s="1"/>
      <c r="W1033" s="1"/>
      <c r="X1033" s="1"/>
      <c r="Y1033" s="1"/>
      <c r="Z1033" s="1"/>
      <c r="AA1033" s="1"/>
      <c r="AB1033" s="1"/>
      <c r="AC1033" s="1"/>
      <c r="AD1033" s="1"/>
      <c r="AE1033" s="1"/>
      <c r="AF1033" s="1"/>
      <c r="AG1033" s="1"/>
      <c r="AH1033" s="1"/>
      <c r="AI1033" s="1"/>
      <c r="AJ1033" s="1"/>
      <c r="AK1033" s="1"/>
      <c r="AL1033" s="1"/>
      <c r="AM1033" s="1"/>
      <c r="AN1033" s="1"/>
      <c r="AO1033" s="1"/>
      <c r="AP1033" s="1"/>
      <c r="AQ1033" s="1"/>
      <c r="AR1033" s="1"/>
      <c r="AS1033" s="1"/>
      <c r="AT1033" s="1"/>
      <c r="AU1033" s="1"/>
      <c r="AV1033" s="1"/>
      <c r="AW1033" s="1"/>
      <c r="AX1033" s="1"/>
      <c r="AY1033" s="1"/>
      <c r="AZ1033" s="47"/>
      <c r="BA1033" s="47"/>
    </row>
    <row r="1034" spans="17:53" ht="15.75" customHeight="1">
      <c r="Q1034" s="1"/>
      <c r="R1034" s="1"/>
      <c r="S1034" s="1"/>
      <c r="T1034" s="1"/>
      <c r="U1034" s="1"/>
      <c r="V1034" s="1"/>
      <c r="W1034" s="1"/>
      <c r="X1034" s="1"/>
      <c r="Y1034" s="1"/>
      <c r="Z1034" s="1"/>
      <c r="AA1034" s="1"/>
      <c r="AB1034" s="1"/>
      <c r="AC1034" s="1"/>
      <c r="AD1034" s="1"/>
      <c r="AE1034" s="1"/>
      <c r="AF1034" s="1"/>
      <c r="AG1034" s="1"/>
      <c r="AH1034" s="1"/>
      <c r="AI1034" s="1"/>
      <c r="AJ1034" s="1"/>
      <c r="AK1034" s="1"/>
      <c r="AL1034" s="1"/>
      <c r="AM1034" s="1"/>
      <c r="AN1034" s="1"/>
      <c r="AO1034" s="1"/>
      <c r="AP1034" s="1"/>
      <c r="AQ1034" s="1"/>
      <c r="AR1034" s="1"/>
      <c r="AS1034" s="1"/>
      <c r="AT1034" s="1"/>
      <c r="AU1034" s="1"/>
      <c r="AV1034" s="1"/>
      <c r="AW1034" s="1"/>
      <c r="AX1034" s="1"/>
      <c r="AY1034" s="1"/>
      <c r="AZ1034" s="47"/>
      <c r="BA1034" s="47"/>
    </row>
    <row r="1035" spans="17:53" ht="15.75" customHeight="1">
      <c r="Q1035" s="1"/>
      <c r="R1035" s="1"/>
      <c r="S1035" s="1"/>
      <c r="T1035" s="1"/>
      <c r="U1035" s="1"/>
      <c r="V1035" s="1"/>
      <c r="W1035" s="1"/>
      <c r="X1035" s="1"/>
      <c r="Y1035" s="1"/>
      <c r="Z1035" s="1"/>
      <c r="AA1035" s="1"/>
      <c r="AB1035" s="1"/>
      <c r="AC1035" s="1"/>
      <c r="AD1035" s="1"/>
      <c r="AE1035" s="1"/>
      <c r="AF1035" s="1"/>
      <c r="AG1035" s="1"/>
      <c r="AH1035" s="1"/>
      <c r="AI1035" s="1"/>
      <c r="AJ1035" s="1"/>
      <c r="AK1035" s="1"/>
      <c r="AL1035" s="1"/>
      <c r="AM1035" s="1"/>
      <c r="AN1035" s="1"/>
      <c r="AO1035" s="1"/>
      <c r="AP1035" s="1"/>
      <c r="AQ1035" s="1"/>
      <c r="AR1035" s="1"/>
      <c r="AS1035" s="1"/>
      <c r="AT1035" s="1"/>
      <c r="AU1035" s="1"/>
      <c r="AV1035" s="1"/>
      <c r="AW1035" s="1"/>
      <c r="AX1035" s="1"/>
      <c r="AY1035" s="1"/>
      <c r="AZ1035" s="47"/>
      <c r="BA1035" s="47"/>
    </row>
    <row r="1036" spans="17:53" ht="15.75" customHeight="1">
      <c r="Q1036" s="1"/>
      <c r="R1036" s="1"/>
      <c r="S1036" s="1"/>
      <c r="T1036" s="1"/>
      <c r="U1036" s="1"/>
      <c r="V1036" s="1"/>
      <c r="W1036" s="1"/>
      <c r="X1036" s="1"/>
      <c r="Y1036" s="1"/>
      <c r="Z1036" s="1"/>
      <c r="AA1036" s="1"/>
      <c r="AB1036" s="1"/>
      <c r="AC1036" s="1"/>
      <c r="AD1036" s="1"/>
      <c r="AE1036" s="1"/>
      <c r="AF1036" s="1"/>
      <c r="AG1036" s="1"/>
      <c r="AH1036" s="1"/>
      <c r="AI1036" s="1"/>
      <c r="AJ1036" s="1"/>
      <c r="AK1036" s="1"/>
      <c r="AL1036" s="1"/>
      <c r="AM1036" s="1"/>
      <c r="AN1036" s="1"/>
      <c r="AO1036" s="1"/>
      <c r="AP1036" s="1"/>
      <c r="AQ1036" s="1"/>
      <c r="AR1036" s="1"/>
      <c r="AS1036" s="1"/>
      <c r="AT1036" s="1"/>
      <c r="AU1036" s="1"/>
      <c r="AV1036" s="1"/>
      <c r="AW1036" s="1"/>
      <c r="AX1036" s="1"/>
      <c r="AY1036" s="1"/>
      <c r="AZ1036" s="47"/>
      <c r="BA1036" s="47"/>
    </row>
    <row r="1037" spans="17:53" ht="15.75" customHeight="1">
      <c r="Q1037" s="1"/>
      <c r="R1037" s="1"/>
      <c r="S1037" s="1"/>
      <c r="T1037" s="1"/>
      <c r="U1037" s="1"/>
      <c r="V1037" s="1"/>
      <c r="W1037" s="1"/>
      <c r="X1037" s="1"/>
      <c r="Y1037" s="1"/>
      <c r="Z1037" s="1"/>
      <c r="AA1037" s="1"/>
      <c r="AB1037" s="1"/>
      <c r="AC1037" s="1"/>
      <c r="AD1037" s="1"/>
      <c r="AE1037" s="1"/>
      <c r="AF1037" s="1"/>
      <c r="AG1037" s="1"/>
      <c r="AH1037" s="1"/>
      <c r="AI1037" s="1"/>
      <c r="AJ1037" s="1"/>
      <c r="AK1037" s="1"/>
      <c r="AL1037" s="1"/>
      <c r="AM1037" s="1"/>
      <c r="AN1037" s="1"/>
      <c r="AO1037" s="1"/>
      <c r="AP1037" s="1"/>
      <c r="AQ1037" s="1"/>
      <c r="AR1037" s="1"/>
      <c r="AS1037" s="1"/>
      <c r="AT1037" s="1"/>
      <c r="AU1037" s="1"/>
      <c r="AV1037" s="1"/>
      <c r="AW1037" s="1"/>
      <c r="AX1037" s="1"/>
      <c r="AY1037" s="1"/>
      <c r="AZ1037" s="47"/>
      <c r="BA1037" s="47"/>
    </row>
    <row r="1038" spans="17:53" ht="15.75" customHeight="1">
      <c r="Q1038" s="1"/>
      <c r="R1038" s="1"/>
      <c r="S1038" s="1"/>
      <c r="T1038" s="1"/>
      <c r="U1038" s="1"/>
      <c r="V1038" s="1"/>
      <c r="W1038" s="1"/>
      <c r="X1038" s="1"/>
      <c r="Y1038" s="1"/>
      <c r="Z1038" s="1"/>
      <c r="AA1038" s="1"/>
      <c r="AB1038" s="1"/>
      <c r="AC1038" s="1"/>
      <c r="AD1038" s="1"/>
      <c r="AE1038" s="1"/>
      <c r="AF1038" s="1"/>
      <c r="AG1038" s="1"/>
      <c r="AH1038" s="1"/>
      <c r="AI1038" s="1"/>
      <c r="AJ1038" s="1"/>
      <c r="AK1038" s="1"/>
      <c r="AL1038" s="1"/>
      <c r="AM1038" s="1"/>
      <c r="AN1038" s="1"/>
      <c r="AO1038" s="1"/>
      <c r="AP1038" s="1"/>
      <c r="AQ1038" s="1"/>
      <c r="AR1038" s="1"/>
      <c r="AS1038" s="1"/>
      <c r="AT1038" s="1"/>
      <c r="AU1038" s="1"/>
      <c r="AV1038" s="1"/>
      <c r="AW1038" s="1"/>
      <c r="AX1038" s="1"/>
      <c r="AY1038" s="1"/>
      <c r="AZ1038" s="47"/>
      <c r="BA1038" s="47"/>
    </row>
    <row r="1039" spans="17:53" ht="15.75" customHeight="1">
      <c r="Q1039" s="1"/>
      <c r="R1039" s="1"/>
      <c r="S1039" s="1"/>
      <c r="T1039" s="1"/>
      <c r="U1039" s="1"/>
      <c r="V1039" s="1"/>
      <c r="W1039" s="1"/>
      <c r="X1039" s="1"/>
      <c r="Y1039" s="1"/>
      <c r="Z1039" s="1"/>
      <c r="AA1039" s="1"/>
      <c r="AB1039" s="1"/>
      <c r="AC1039" s="1"/>
      <c r="AD1039" s="1"/>
      <c r="AE1039" s="1"/>
      <c r="AF1039" s="1"/>
      <c r="AG1039" s="1"/>
      <c r="AH1039" s="1"/>
      <c r="AI1039" s="1"/>
      <c r="AJ1039" s="1"/>
      <c r="AK1039" s="1"/>
      <c r="AL1039" s="1"/>
      <c r="AM1039" s="1"/>
      <c r="AN1039" s="1"/>
      <c r="AO1039" s="1"/>
      <c r="AP1039" s="1"/>
      <c r="AQ1039" s="1"/>
      <c r="AR1039" s="1"/>
      <c r="AS1039" s="1"/>
      <c r="AT1039" s="1"/>
      <c r="AU1039" s="1"/>
      <c r="AV1039" s="1"/>
      <c r="AW1039" s="1"/>
      <c r="AX1039" s="1"/>
      <c r="AY1039" s="1"/>
      <c r="AZ1039" s="47"/>
      <c r="BA1039" s="47"/>
    </row>
    <row r="1040" spans="17:53" ht="15.75" customHeight="1">
      <c r="Q1040" s="1"/>
      <c r="R1040" s="1"/>
      <c r="S1040" s="1"/>
      <c r="T1040" s="1"/>
      <c r="U1040" s="1"/>
      <c r="V1040" s="1"/>
      <c r="W1040" s="1"/>
      <c r="X1040" s="1"/>
      <c r="Y1040" s="1"/>
      <c r="Z1040" s="1"/>
      <c r="AA1040" s="1"/>
      <c r="AB1040" s="1"/>
      <c r="AC1040" s="1"/>
      <c r="AD1040" s="1"/>
      <c r="AE1040" s="1"/>
      <c r="AF1040" s="1"/>
      <c r="AG1040" s="1"/>
      <c r="AH1040" s="1"/>
      <c r="AI1040" s="1"/>
      <c r="AJ1040" s="1"/>
      <c r="AK1040" s="1"/>
      <c r="AL1040" s="1"/>
      <c r="AM1040" s="1"/>
      <c r="AN1040" s="1"/>
      <c r="AO1040" s="1"/>
      <c r="AP1040" s="1"/>
      <c r="AQ1040" s="1"/>
      <c r="AR1040" s="1"/>
      <c r="AS1040" s="1"/>
      <c r="AT1040" s="1"/>
      <c r="AU1040" s="1"/>
      <c r="AV1040" s="1"/>
      <c r="AW1040" s="1"/>
      <c r="AX1040" s="1"/>
      <c r="AY1040" s="1"/>
      <c r="AZ1040" s="47"/>
      <c r="BA1040" s="47"/>
    </row>
    <row r="1041" spans="17:53" ht="15.75" customHeight="1">
      <c r="Q1041" s="1"/>
      <c r="R1041" s="1"/>
      <c r="S1041" s="1"/>
      <c r="T1041" s="1"/>
      <c r="U1041" s="1"/>
      <c r="V1041" s="1"/>
      <c r="W1041" s="1"/>
      <c r="X1041" s="1"/>
      <c r="Y1041" s="1"/>
      <c r="Z1041" s="1"/>
      <c r="AA1041" s="1"/>
      <c r="AB1041" s="1"/>
      <c r="AC1041" s="1"/>
      <c r="AD1041" s="1"/>
      <c r="AE1041" s="1"/>
      <c r="AF1041" s="1"/>
      <c r="AG1041" s="1"/>
      <c r="AH1041" s="1"/>
      <c r="AI1041" s="1"/>
      <c r="AJ1041" s="1"/>
      <c r="AK1041" s="1"/>
      <c r="AL1041" s="1"/>
      <c r="AM1041" s="1"/>
      <c r="AN1041" s="1"/>
      <c r="AO1041" s="1"/>
      <c r="AP1041" s="1"/>
      <c r="AQ1041" s="1"/>
      <c r="AR1041" s="1"/>
      <c r="AS1041" s="1"/>
      <c r="AT1041" s="1"/>
      <c r="AU1041" s="1"/>
      <c r="AV1041" s="1"/>
      <c r="AW1041" s="1"/>
      <c r="AX1041" s="1"/>
      <c r="AY1041" s="1"/>
      <c r="AZ1041" s="47"/>
      <c r="BA1041" s="47"/>
    </row>
    <row r="1042" spans="17:53" ht="15.75" customHeight="1">
      <c r="Q1042" s="1"/>
      <c r="R1042" s="1"/>
      <c r="S1042" s="1"/>
      <c r="T1042" s="1"/>
      <c r="U1042" s="1"/>
      <c r="V1042" s="1"/>
      <c r="W1042" s="1"/>
      <c r="X1042" s="1"/>
      <c r="Y1042" s="1"/>
      <c r="Z1042" s="1"/>
      <c r="AA1042" s="1"/>
      <c r="AB1042" s="1"/>
      <c r="AC1042" s="1"/>
      <c r="AD1042" s="1"/>
      <c r="AE1042" s="1"/>
      <c r="AF1042" s="1"/>
      <c r="AG1042" s="1"/>
      <c r="AH1042" s="1"/>
      <c r="AI1042" s="1"/>
      <c r="AJ1042" s="1"/>
      <c r="AK1042" s="1"/>
      <c r="AL1042" s="1"/>
      <c r="AM1042" s="1"/>
      <c r="AN1042" s="1"/>
      <c r="AO1042" s="1"/>
      <c r="AP1042" s="1"/>
      <c r="AQ1042" s="1"/>
      <c r="AR1042" s="1"/>
      <c r="AS1042" s="1"/>
      <c r="AT1042" s="1"/>
      <c r="AU1042" s="1"/>
      <c r="AV1042" s="1"/>
      <c r="AW1042" s="1"/>
      <c r="AX1042" s="1"/>
      <c r="AY1042" s="1"/>
      <c r="AZ1042" s="47"/>
      <c r="BA1042" s="47"/>
    </row>
    <row r="1043" spans="17:53" ht="15.75" customHeight="1">
      <c r="Q1043" s="1"/>
      <c r="R1043" s="1"/>
      <c r="S1043" s="1"/>
      <c r="T1043" s="1"/>
      <c r="U1043" s="1"/>
      <c r="V1043" s="1"/>
      <c r="W1043" s="1"/>
      <c r="X1043" s="1"/>
      <c r="Y1043" s="1"/>
      <c r="Z1043" s="1"/>
      <c r="AA1043" s="1"/>
      <c r="AB1043" s="1"/>
      <c r="AC1043" s="1"/>
      <c r="AD1043" s="1"/>
      <c r="AE1043" s="1"/>
      <c r="AF1043" s="1"/>
      <c r="AG1043" s="1"/>
      <c r="AH1043" s="1"/>
      <c r="AI1043" s="1"/>
      <c r="AJ1043" s="1"/>
      <c r="AK1043" s="1"/>
      <c r="AL1043" s="1"/>
      <c r="AM1043" s="1"/>
      <c r="AN1043" s="1"/>
      <c r="AO1043" s="1"/>
      <c r="AP1043" s="1"/>
      <c r="AQ1043" s="1"/>
      <c r="AR1043" s="1"/>
      <c r="AS1043" s="1"/>
      <c r="AT1043" s="1"/>
      <c r="AU1043" s="1"/>
      <c r="AV1043" s="1"/>
      <c r="AW1043" s="1"/>
      <c r="AX1043" s="1"/>
      <c r="AY1043" s="1"/>
      <c r="AZ1043" s="47"/>
      <c r="BA1043" s="47"/>
    </row>
    <row r="1044" spans="17:53" ht="15.75" customHeight="1">
      <c r="Q1044" s="1"/>
      <c r="R1044" s="1"/>
      <c r="S1044" s="1"/>
      <c r="T1044" s="1"/>
      <c r="U1044" s="1"/>
      <c r="V1044" s="1"/>
      <c r="W1044" s="1"/>
      <c r="X1044" s="1"/>
      <c r="Y1044" s="1"/>
      <c r="Z1044" s="1"/>
      <c r="AA1044" s="1"/>
      <c r="AB1044" s="1"/>
      <c r="AC1044" s="1"/>
      <c r="AD1044" s="1"/>
      <c r="AE1044" s="1"/>
      <c r="AF1044" s="1"/>
      <c r="AG1044" s="1"/>
      <c r="AH1044" s="1"/>
      <c r="AI1044" s="1"/>
      <c r="AJ1044" s="1"/>
      <c r="AK1044" s="1"/>
      <c r="AL1044" s="1"/>
      <c r="AM1044" s="1"/>
      <c r="AN1044" s="1"/>
      <c r="AO1044" s="1"/>
      <c r="AP1044" s="1"/>
      <c r="AQ1044" s="1"/>
      <c r="AR1044" s="1"/>
      <c r="AS1044" s="1"/>
      <c r="AT1044" s="1"/>
      <c r="AU1044" s="1"/>
      <c r="AV1044" s="1"/>
      <c r="AW1044" s="1"/>
      <c r="AX1044" s="1"/>
      <c r="AY1044" s="1"/>
      <c r="AZ1044" s="47"/>
      <c r="BA1044" s="47"/>
    </row>
    <row r="1045" spans="17:53" ht="15.75" customHeight="1">
      <c r="Q1045" s="1"/>
      <c r="R1045" s="1"/>
      <c r="S1045" s="1"/>
      <c r="T1045" s="1"/>
      <c r="U1045" s="1"/>
      <c r="V1045" s="1"/>
      <c r="W1045" s="1"/>
      <c r="X1045" s="1"/>
      <c r="Y1045" s="1"/>
      <c r="Z1045" s="1"/>
      <c r="AA1045" s="1"/>
      <c r="AB1045" s="1"/>
      <c r="AC1045" s="1"/>
      <c r="AD1045" s="1"/>
      <c r="AE1045" s="1"/>
      <c r="AF1045" s="1"/>
      <c r="AG1045" s="1"/>
      <c r="AH1045" s="1"/>
      <c r="AI1045" s="1"/>
      <c r="AJ1045" s="1"/>
      <c r="AK1045" s="1"/>
      <c r="AL1045" s="1"/>
      <c r="AM1045" s="1"/>
      <c r="AN1045" s="1"/>
      <c r="AO1045" s="1"/>
      <c r="AP1045" s="1"/>
      <c r="AQ1045" s="1"/>
      <c r="AR1045" s="1"/>
      <c r="AS1045" s="1"/>
      <c r="AT1045" s="1"/>
      <c r="AU1045" s="1"/>
      <c r="AV1045" s="1"/>
      <c r="AW1045" s="1"/>
      <c r="AX1045" s="1"/>
      <c r="AY1045" s="1"/>
      <c r="AZ1045" s="47"/>
      <c r="BA1045" s="47"/>
    </row>
    <row r="1046" spans="17:53" ht="15.75" customHeight="1">
      <c r="Q1046" s="1"/>
      <c r="R1046" s="1"/>
      <c r="S1046" s="1"/>
      <c r="T1046" s="1"/>
      <c r="U1046" s="1"/>
      <c r="V1046" s="1"/>
      <c r="W1046" s="1"/>
      <c r="X1046" s="1"/>
      <c r="Y1046" s="1"/>
      <c r="Z1046" s="1"/>
      <c r="AA1046" s="1"/>
      <c r="AB1046" s="1"/>
      <c r="AC1046" s="1"/>
      <c r="AD1046" s="1"/>
      <c r="AE1046" s="1"/>
      <c r="AF1046" s="1"/>
      <c r="AG1046" s="1"/>
      <c r="AH1046" s="1"/>
      <c r="AI1046" s="1"/>
      <c r="AJ1046" s="1"/>
      <c r="AK1046" s="1"/>
      <c r="AL1046" s="1"/>
      <c r="AM1046" s="1"/>
      <c r="AN1046" s="1"/>
      <c r="AO1046" s="1"/>
      <c r="AP1046" s="1"/>
      <c r="AQ1046" s="1"/>
      <c r="AR1046" s="1"/>
      <c r="AS1046" s="1"/>
      <c r="AT1046" s="1"/>
      <c r="AU1046" s="1"/>
      <c r="AV1046" s="1"/>
      <c r="AW1046" s="1"/>
      <c r="AX1046" s="1"/>
      <c r="AY1046" s="1"/>
      <c r="AZ1046" s="47"/>
      <c r="BA1046" s="47"/>
    </row>
    <row r="1047" spans="17:53" ht="15.75" customHeight="1">
      <c r="Q1047" s="1"/>
      <c r="R1047" s="1"/>
      <c r="S1047" s="1"/>
      <c r="T1047" s="1"/>
      <c r="U1047" s="1"/>
      <c r="V1047" s="1"/>
      <c r="W1047" s="1"/>
      <c r="X1047" s="1"/>
      <c r="Y1047" s="1"/>
      <c r="Z1047" s="1"/>
      <c r="AA1047" s="1"/>
      <c r="AB1047" s="1"/>
      <c r="AC1047" s="1"/>
      <c r="AD1047" s="1"/>
      <c r="AE1047" s="1"/>
      <c r="AF1047" s="1"/>
      <c r="AG1047" s="1"/>
      <c r="AH1047" s="1"/>
      <c r="AI1047" s="1"/>
      <c r="AJ1047" s="1"/>
      <c r="AK1047" s="1"/>
      <c r="AL1047" s="1"/>
      <c r="AM1047" s="1"/>
      <c r="AN1047" s="1"/>
      <c r="AO1047" s="1"/>
      <c r="AP1047" s="1"/>
      <c r="AQ1047" s="1"/>
      <c r="AR1047" s="1"/>
      <c r="AS1047" s="1"/>
      <c r="AT1047" s="1"/>
      <c r="AU1047" s="1"/>
      <c r="AV1047" s="1"/>
      <c r="AW1047" s="1"/>
      <c r="AX1047" s="1"/>
      <c r="AY1047" s="1"/>
      <c r="AZ1047" s="47"/>
      <c r="BA1047" s="47"/>
    </row>
    <row r="1048" spans="17:53" ht="15.75" customHeight="1">
      <c r="Q1048" s="1"/>
      <c r="R1048" s="1"/>
      <c r="S1048" s="1"/>
      <c r="T1048" s="1"/>
      <c r="U1048" s="1"/>
      <c r="V1048" s="1"/>
      <c r="W1048" s="1"/>
      <c r="X1048" s="1"/>
      <c r="Y1048" s="1"/>
      <c r="Z1048" s="1"/>
      <c r="AA1048" s="1"/>
      <c r="AB1048" s="1"/>
      <c r="AC1048" s="1"/>
      <c r="AD1048" s="1"/>
      <c r="AE1048" s="1"/>
      <c r="AF1048" s="1"/>
      <c r="AG1048" s="1"/>
      <c r="AH1048" s="1"/>
      <c r="AI1048" s="1"/>
      <c r="AJ1048" s="1"/>
      <c r="AK1048" s="1"/>
      <c r="AL1048" s="1"/>
      <c r="AM1048" s="1"/>
      <c r="AN1048" s="1"/>
      <c r="AO1048" s="1"/>
      <c r="AP1048" s="1"/>
      <c r="AQ1048" s="1"/>
      <c r="AR1048" s="1"/>
      <c r="AS1048" s="1"/>
      <c r="AT1048" s="1"/>
      <c r="AU1048" s="1"/>
      <c r="AV1048" s="1"/>
      <c r="AW1048" s="1"/>
      <c r="AX1048" s="1"/>
      <c r="AY1048" s="1"/>
      <c r="AZ1048" s="47"/>
      <c r="BA1048" s="47"/>
    </row>
    <row r="1049" spans="17:53" ht="15.75" customHeight="1">
      <c r="Q1049" s="1"/>
      <c r="R1049" s="1"/>
      <c r="S1049" s="1"/>
      <c r="T1049" s="1"/>
      <c r="U1049" s="1"/>
      <c r="V1049" s="1"/>
      <c r="W1049" s="1"/>
      <c r="X1049" s="1"/>
      <c r="Y1049" s="1"/>
      <c r="Z1049" s="1"/>
      <c r="AA1049" s="1"/>
      <c r="AB1049" s="1"/>
      <c r="AC1049" s="1"/>
      <c r="AD1049" s="1"/>
      <c r="AE1049" s="1"/>
      <c r="AF1049" s="1"/>
      <c r="AG1049" s="1"/>
      <c r="AH1049" s="1"/>
      <c r="AI1049" s="1"/>
      <c r="AJ1049" s="1"/>
      <c r="AK1049" s="1"/>
      <c r="AL1049" s="1"/>
      <c r="AM1049" s="1"/>
      <c r="AN1049" s="1"/>
      <c r="AO1049" s="1"/>
      <c r="AP1049" s="1"/>
      <c r="AQ1049" s="1"/>
      <c r="AR1049" s="1"/>
      <c r="AS1049" s="1"/>
      <c r="AT1049" s="1"/>
      <c r="AU1049" s="1"/>
      <c r="AV1049" s="1"/>
      <c r="AW1049" s="1"/>
      <c r="AX1049" s="1"/>
      <c r="AY1049" s="1"/>
      <c r="AZ1049" s="47"/>
      <c r="BA1049" s="47"/>
    </row>
    <row r="1050" spans="17:53" ht="15.75" customHeight="1">
      <c r="Q1050" s="1"/>
      <c r="R1050" s="1"/>
      <c r="S1050" s="1"/>
      <c r="T1050" s="1"/>
      <c r="U1050" s="1"/>
      <c r="V1050" s="1"/>
      <c r="W1050" s="1"/>
      <c r="X1050" s="1"/>
      <c r="Y1050" s="1"/>
      <c r="Z1050" s="1"/>
      <c r="AA1050" s="1"/>
      <c r="AB1050" s="1"/>
      <c r="AC1050" s="1"/>
      <c r="AD1050" s="1"/>
      <c r="AE1050" s="1"/>
      <c r="AF1050" s="1"/>
      <c r="AG1050" s="1"/>
      <c r="AH1050" s="1"/>
      <c r="AI1050" s="1"/>
      <c r="AJ1050" s="1"/>
      <c r="AK1050" s="1"/>
      <c r="AL1050" s="1"/>
      <c r="AM1050" s="1"/>
      <c r="AN1050" s="1"/>
      <c r="AO1050" s="1"/>
      <c r="AP1050" s="1"/>
      <c r="AQ1050" s="1"/>
      <c r="AR1050" s="1"/>
      <c r="AS1050" s="1"/>
      <c r="AT1050" s="1"/>
      <c r="AU1050" s="1"/>
      <c r="AV1050" s="1"/>
      <c r="AW1050" s="1"/>
      <c r="AX1050" s="1"/>
      <c r="AY1050" s="1"/>
      <c r="AZ1050" s="47"/>
      <c r="BA1050" s="47"/>
    </row>
    <row r="1051" spans="17:53" ht="15.75" customHeight="1">
      <c r="Q1051" s="1"/>
      <c r="R1051" s="1"/>
      <c r="S1051" s="1"/>
      <c r="T1051" s="1"/>
      <c r="U1051" s="1"/>
      <c r="V1051" s="1"/>
      <c r="W1051" s="1"/>
      <c r="X1051" s="1"/>
      <c r="Y1051" s="1"/>
      <c r="Z1051" s="1"/>
      <c r="AA1051" s="1"/>
      <c r="AB1051" s="1"/>
      <c r="AC1051" s="1"/>
      <c r="AD1051" s="1"/>
      <c r="AE1051" s="1"/>
      <c r="AF1051" s="1"/>
      <c r="AG1051" s="1"/>
      <c r="AH1051" s="1"/>
      <c r="AI1051" s="1"/>
      <c r="AJ1051" s="1"/>
      <c r="AK1051" s="1"/>
      <c r="AL1051" s="1"/>
      <c r="AM1051" s="1"/>
      <c r="AN1051" s="1"/>
      <c r="AO1051" s="1"/>
      <c r="AP1051" s="1"/>
      <c r="AQ1051" s="1"/>
      <c r="AR1051" s="1"/>
      <c r="AS1051" s="1"/>
      <c r="AT1051" s="1"/>
      <c r="AU1051" s="1"/>
      <c r="AV1051" s="1"/>
      <c r="AW1051" s="1"/>
      <c r="AX1051" s="1"/>
      <c r="AY1051" s="1"/>
      <c r="AZ1051" s="47"/>
      <c r="BA1051" s="47"/>
    </row>
    <row r="1052" spans="17:53" ht="15.75" customHeight="1">
      <c r="Q1052" s="1"/>
      <c r="R1052" s="1"/>
      <c r="S1052" s="1"/>
      <c r="T1052" s="1"/>
      <c r="U1052" s="1"/>
      <c r="V1052" s="1"/>
      <c r="W1052" s="1"/>
      <c r="X1052" s="1"/>
      <c r="Y1052" s="1"/>
      <c r="Z1052" s="1"/>
      <c r="AA1052" s="1"/>
      <c r="AB1052" s="1"/>
      <c r="AC1052" s="1"/>
      <c r="AD1052" s="1"/>
      <c r="AE1052" s="1"/>
      <c r="AF1052" s="1"/>
      <c r="AG1052" s="1"/>
      <c r="AH1052" s="1"/>
      <c r="AI1052" s="1"/>
      <c r="AJ1052" s="1"/>
      <c r="AK1052" s="1"/>
      <c r="AL1052" s="1"/>
      <c r="AM1052" s="1"/>
      <c r="AN1052" s="1"/>
      <c r="AO1052" s="1"/>
      <c r="AP1052" s="1"/>
      <c r="AQ1052" s="1"/>
      <c r="AR1052" s="1"/>
      <c r="AS1052" s="1"/>
      <c r="AT1052" s="1"/>
      <c r="AU1052" s="1"/>
      <c r="AV1052" s="1"/>
      <c r="AW1052" s="1"/>
      <c r="AX1052" s="1"/>
      <c r="AY1052" s="1"/>
      <c r="AZ1052" s="47"/>
      <c r="BA1052" s="47"/>
    </row>
    <row r="1053" spans="17:53" ht="15.75" customHeight="1">
      <c r="Q1053" s="1"/>
      <c r="R1053" s="1"/>
      <c r="S1053" s="1"/>
      <c r="T1053" s="1"/>
      <c r="U1053" s="1"/>
      <c r="V1053" s="1"/>
      <c r="W1053" s="1"/>
      <c r="X1053" s="1"/>
      <c r="Y1053" s="1"/>
      <c r="Z1053" s="1"/>
      <c r="AA1053" s="1"/>
      <c r="AB1053" s="1"/>
      <c r="AC1053" s="1"/>
      <c r="AD1053" s="1"/>
      <c r="AE1053" s="1"/>
      <c r="AF1053" s="1"/>
      <c r="AG1053" s="1"/>
      <c r="AH1053" s="1"/>
      <c r="AI1053" s="1"/>
      <c r="AJ1053" s="1"/>
      <c r="AK1053" s="1"/>
      <c r="AL1053" s="1"/>
      <c r="AM1053" s="1"/>
      <c r="AN1053" s="1"/>
      <c r="AO1053" s="1"/>
      <c r="AP1053" s="1"/>
      <c r="AQ1053" s="1"/>
      <c r="AR1053" s="1"/>
      <c r="AS1053" s="1"/>
      <c r="AT1053" s="1"/>
      <c r="AU1053" s="1"/>
      <c r="AV1053" s="1"/>
      <c r="AW1053" s="1"/>
      <c r="AX1053" s="1"/>
      <c r="AY1053" s="1"/>
      <c r="AZ1053" s="47"/>
      <c r="BA1053" s="47"/>
    </row>
    <row r="1054" spans="17:53" ht="15.75" customHeight="1">
      <c r="Q1054" s="1"/>
      <c r="R1054" s="1"/>
      <c r="S1054" s="1"/>
      <c r="T1054" s="1"/>
      <c r="U1054" s="1"/>
      <c r="V1054" s="1"/>
      <c r="W1054" s="1"/>
      <c r="X1054" s="1"/>
      <c r="Y1054" s="1"/>
      <c r="Z1054" s="1"/>
      <c r="AA1054" s="1"/>
      <c r="AB1054" s="1"/>
      <c r="AC1054" s="1"/>
      <c r="AD1054" s="1"/>
      <c r="AE1054" s="1"/>
      <c r="AF1054" s="1"/>
      <c r="AG1054" s="1"/>
      <c r="AH1054" s="1"/>
      <c r="AI1054" s="1"/>
      <c r="AJ1054" s="1"/>
      <c r="AK1054" s="1"/>
      <c r="AL1054" s="1"/>
      <c r="AM1054" s="1"/>
      <c r="AN1054" s="1"/>
      <c r="AO1054" s="1"/>
      <c r="AP1054" s="1"/>
      <c r="AQ1054" s="1"/>
      <c r="AR1054" s="1"/>
      <c r="AS1054" s="1"/>
      <c r="AT1054" s="1"/>
      <c r="AU1054" s="1"/>
      <c r="AV1054" s="1"/>
      <c r="AW1054" s="1"/>
      <c r="AX1054" s="1"/>
      <c r="AY1054" s="1"/>
      <c r="AZ1054" s="47"/>
      <c r="BA1054" s="47"/>
    </row>
    <row r="1055" spans="17:53" ht="15.75" customHeight="1">
      <c r="Q1055" s="1"/>
      <c r="R1055" s="1"/>
      <c r="S1055" s="1"/>
      <c r="T1055" s="1"/>
      <c r="U1055" s="1"/>
      <c r="V1055" s="1"/>
      <c r="W1055" s="1"/>
      <c r="X1055" s="1"/>
      <c r="Y1055" s="1"/>
      <c r="Z1055" s="1"/>
      <c r="AA1055" s="1"/>
      <c r="AB1055" s="1"/>
      <c r="AC1055" s="1"/>
      <c r="AD1055" s="1"/>
      <c r="AE1055" s="1"/>
      <c r="AF1055" s="1"/>
      <c r="AG1055" s="1"/>
      <c r="AH1055" s="1"/>
      <c r="AI1055" s="1"/>
      <c r="AJ1055" s="1"/>
      <c r="AK1055" s="1"/>
      <c r="AL1055" s="1"/>
      <c r="AM1055" s="1"/>
      <c r="AN1055" s="1"/>
      <c r="AO1055" s="1"/>
      <c r="AP1055" s="1"/>
      <c r="AQ1055" s="1"/>
      <c r="AR1055" s="1"/>
      <c r="AS1055" s="1"/>
      <c r="AT1055" s="1"/>
      <c r="AU1055" s="1"/>
      <c r="AV1055" s="1"/>
      <c r="AW1055" s="1"/>
      <c r="AX1055" s="1"/>
      <c r="AY1055" s="1"/>
      <c r="AZ1055" s="47"/>
      <c r="BA1055" s="47"/>
    </row>
    <row r="1056" spans="17:53" ht="15" customHeight="1">
      <c r="Q1056" s="1"/>
      <c r="R1056" s="1"/>
      <c r="S1056" s="1"/>
      <c r="T1056" s="1"/>
      <c r="U1056" s="1"/>
      <c r="V1056" s="1"/>
      <c r="W1056" s="1"/>
      <c r="X1056" s="1"/>
      <c r="Y1056" s="1"/>
      <c r="Z1056" s="1"/>
      <c r="AA1056" s="1"/>
      <c r="AB1056" s="1"/>
      <c r="AC1056" s="1"/>
      <c r="AD1056" s="1"/>
      <c r="AE1056" s="1"/>
      <c r="AF1056" s="1"/>
      <c r="AG1056" s="1"/>
      <c r="AH1056" s="1"/>
      <c r="AI1056" s="1"/>
      <c r="AJ1056" s="1"/>
      <c r="AK1056" s="1"/>
      <c r="AL1056" s="1"/>
      <c r="AM1056" s="1"/>
      <c r="AN1056" s="1"/>
      <c r="AO1056" s="1"/>
      <c r="AP1056" s="1"/>
      <c r="AQ1056" s="1"/>
      <c r="AR1056" s="1"/>
      <c r="AS1056" s="1"/>
      <c r="AT1056" s="1"/>
      <c r="AU1056" s="1"/>
      <c r="AV1056" s="1"/>
      <c r="AW1056" s="1"/>
      <c r="AX1056" s="1"/>
      <c r="AY1056" s="1"/>
      <c r="AZ1056" s="47"/>
      <c r="BA1056" s="47"/>
    </row>
    <row r="1057" spans="17:53" ht="15" customHeight="1">
      <c r="Q1057" s="1"/>
      <c r="R1057" s="1"/>
      <c r="S1057" s="1"/>
      <c r="T1057" s="1"/>
      <c r="U1057" s="1"/>
      <c r="V1057" s="1"/>
      <c r="W1057" s="1"/>
      <c r="X1057" s="1"/>
      <c r="Y1057" s="1"/>
      <c r="Z1057" s="1"/>
      <c r="AA1057" s="1"/>
      <c r="AB1057" s="1"/>
      <c r="AC1057" s="1"/>
      <c r="AD1057" s="1"/>
      <c r="AE1057" s="1"/>
      <c r="AF1057" s="1"/>
      <c r="AG1057" s="1"/>
      <c r="AH1057" s="1"/>
      <c r="AI1057" s="1"/>
      <c r="AJ1057" s="1"/>
      <c r="AK1057" s="1"/>
      <c r="AL1057" s="1"/>
      <c r="AM1057" s="1"/>
      <c r="AN1057" s="1"/>
      <c r="AO1057" s="1"/>
      <c r="AP1057" s="1"/>
      <c r="AQ1057" s="1"/>
      <c r="AR1057" s="1"/>
      <c r="AS1057" s="1"/>
      <c r="AT1057" s="1"/>
      <c r="AU1057" s="1"/>
      <c r="AV1057" s="1"/>
      <c r="AW1057" s="1"/>
      <c r="AX1057" s="1"/>
      <c r="AY1057" s="1"/>
      <c r="AZ1057" s="47"/>
      <c r="BA1057" s="47"/>
    </row>
    <row r="1058" spans="17:53" ht="15" customHeight="1">
      <c r="Q1058" s="1"/>
      <c r="R1058" s="1"/>
      <c r="S1058" s="1"/>
      <c r="T1058" s="1"/>
      <c r="U1058" s="1"/>
      <c r="V1058" s="1"/>
      <c r="W1058" s="1"/>
      <c r="X1058" s="1"/>
      <c r="Y1058" s="1"/>
      <c r="Z1058" s="1"/>
      <c r="AA1058" s="1"/>
      <c r="AB1058" s="1"/>
      <c r="AC1058" s="1"/>
      <c r="AD1058" s="1"/>
      <c r="AE1058" s="1"/>
      <c r="AF1058" s="1"/>
      <c r="AG1058" s="1"/>
      <c r="AH1058" s="1"/>
      <c r="AI1058" s="1"/>
      <c r="AJ1058" s="1"/>
      <c r="AK1058" s="1"/>
      <c r="AL1058" s="1"/>
      <c r="AM1058" s="1"/>
      <c r="AN1058" s="1"/>
      <c r="AO1058" s="1"/>
      <c r="AP1058" s="1"/>
      <c r="AQ1058" s="1"/>
      <c r="AR1058" s="1"/>
      <c r="AS1058" s="1"/>
      <c r="AT1058" s="1"/>
      <c r="AU1058" s="1"/>
      <c r="AV1058" s="1"/>
      <c r="AW1058" s="1"/>
      <c r="AX1058" s="1"/>
      <c r="AY1058" s="1"/>
      <c r="AZ1058" s="47"/>
      <c r="BA1058" s="47"/>
    </row>
    <row r="1059" spans="17:53" ht="15" customHeight="1">
      <c r="Q1059" s="1"/>
      <c r="R1059" s="1"/>
      <c r="S1059" s="1"/>
      <c r="T1059" s="1"/>
      <c r="U1059" s="1"/>
      <c r="V1059" s="1"/>
      <c r="W1059" s="1"/>
      <c r="X1059" s="1"/>
      <c r="Y1059" s="1"/>
      <c r="Z1059" s="1"/>
      <c r="AA1059" s="1"/>
      <c r="AB1059" s="1"/>
      <c r="AC1059" s="1"/>
      <c r="AD1059" s="1"/>
      <c r="AE1059" s="1"/>
      <c r="AF1059" s="1"/>
      <c r="AG1059" s="1"/>
      <c r="AH1059" s="1"/>
      <c r="AI1059" s="1"/>
      <c r="AJ1059" s="1"/>
      <c r="AK1059" s="1"/>
      <c r="AL1059" s="1"/>
      <c r="AM1059" s="1"/>
      <c r="AN1059" s="1"/>
      <c r="AO1059" s="1"/>
      <c r="AP1059" s="1"/>
      <c r="AQ1059" s="1"/>
      <c r="AR1059" s="1"/>
      <c r="AS1059" s="1"/>
      <c r="AT1059" s="1"/>
      <c r="AU1059" s="1"/>
      <c r="AV1059" s="1"/>
      <c r="AW1059" s="1"/>
      <c r="AX1059" s="1"/>
      <c r="AY1059" s="1"/>
      <c r="AZ1059" s="47"/>
      <c r="BA1059" s="47"/>
    </row>
    <row r="1060" spans="17:53" ht="15" customHeight="1">
      <c r="Q1060" s="1"/>
      <c r="R1060" s="1"/>
      <c r="S1060" s="1"/>
      <c r="T1060" s="1"/>
      <c r="U1060" s="1"/>
      <c r="V1060" s="1"/>
      <c r="W1060" s="1"/>
      <c r="X1060" s="1"/>
      <c r="Y1060" s="1"/>
      <c r="Z1060" s="1"/>
      <c r="AA1060" s="1"/>
      <c r="AB1060" s="1"/>
      <c r="AC1060" s="1"/>
      <c r="AD1060" s="1"/>
      <c r="AE1060" s="1"/>
      <c r="AF1060" s="1"/>
      <c r="AG1060" s="1"/>
      <c r="AH1060" s="1"/>
      <c r="AI1060" s="1"/>
      <c r="AJ1060" s="1"/>
      <c r="AK1060" s="1"/>
      <c r="AL1060" s="1"/>
      <c r="AM1060" s="1"/>
      <c r="AN1060" s="1"/>
      <c r="AO1060" s="1"/>
      <c r="AP1060" s="1"/>
      <c r="AQ1060" s="1"/>
      <c r="AR1060" s="1"/>
      <c r="AS1060" s="1"/>
      <c r="AT1060" s="1"/>
      <c r="AU1060" s="1"/>
      <c r="AV1060" s="1"/>
      <c r="AW1060" s="1"/>
      <c r="AX1060" s="1"/>
      <c r="AY1060" s="1"/>
      <c r="AZ1060" s="47"/>
      <c r="BA1060" s="47"/>
    </row>
    <row r="1061" spans="17:53" ht="15" customHeight="1">
      <c r="Q1061" s="1"/>
      <c r="R1061" s="1"/>
      <c r="S1061" s="1"/>
      <c r="T1061" s="1"/>
      <c r="U1061" s="1"/>
      <c r="V1061" s="1"/>
      <c r="W1061" s="1"/>
      <c r="X1061" s="1"/>
      <c r="Y1061" s="1"/>
      <c r="Z1061" s="1"/>
      <c r="AA1061" s="1"/>
      <c r="AB1061" s="1"/>
      <c r="AC1061" s="1"/>
      <c r="AD1061" s="1"/>
      <c r="AE1061" s="1"/>
      <c r="AF1061" s="1"/>
      <c r="AG1061" s="1"/>
      <c r="AH1061" s="1"/>
      <c r="AI1061" s="1"/>
      <c r="AJ1061" s="1"/>
      <c r="AK1061" s="1"/>
      <c r="AL1061" s="1"/>
      <c r="AM1061" s="1"/>
      <c r="AN1061" s="1"/>
      <c r="AO1061" s="1"/>
      <c r="AP1061" s="1"/>
      <c r="AQ1061" s="1"/>
      <c r="AR1061" s="1"/>
      <c r="AS1061" s="1"/>
      <c r="AT1061" s="1"/>
      <c r="AU1061" s="1"/>
      <c r="AV1061" s="1"/>
      <c r="AW1061" s="1"/>
      <c r="AX1061" s="1"/>
      <c r="AY1061" s="1"/>
      <c r="AZ1061" s="47"/>
      <c r="BA1061" s="47"/>
    </row>
    <row r="1062" spans="17:53" ht="15" customHeight="1">
      <c r="Q1062" s="1"/>
      <c r="R1062" s="1"/>
      <c r="S1062" s="1"/>
      <c r="T1062" s="1"/>
      <c r="U1062" s="1"/>
      <c r="V1062" s="1"/>
      <c r="W1062" s="1"/>
      <c r="X1062" s="1"/>
      <c r="Y1062" s="1"/>
      <c r="Z1062" s="1"/>
      <c r="AA1062" s="1"/>
      <c r="AB1062" s="1"/>
      <c r="AC1062" s="1"/>
      <c r="AD1062" s="1"/>
      <c r="AE1062" s="1"/>
      <c r="AF1062" s="1"/>
      <c r="AG1062" s="1"/>
      <c r="AH1062" s="1"/>
      <c r="AI1062" s="1"/>
      <c r="AJ1062" s="1"/>
      <c r="AK1062" s="1"/>
      <c r="AL1062" s="1"/>
      <c r="AM1062" s="1"/>
      <c r="AN1062" s="1"/>
      <c r="AO1062" s="1"/>
      <c r="AP1062" s="1"/>
      <c r="AQ1062" s="1"/>
      <c r="AR1062" s="1"/>
      <c r="AS1062" s="1"/>
      <c r="AT1062" s="1"/>
      <c r="AU1062" s="1"/>
      <c r="AV1062" s="1"/>
      <c r="AW1062" s="1"/>
      <c r="AX1062" s="1"/>
      <c r="AY1062" s="1"/>
      <c r="AZ1062" s="47"/>
      <c r="BA1062" s="47"/>
    </row>
    <row r="1063" spans="17:53" ht="15" customHeight="1">
      <c r="Q1063" s="1"/>
      <c r="R1063" s="1"/>
      <c r="S1063" s="1"/>
      <c r="T1063" s="1"/>
      <c r="U1063" s="1"/>
      <c r="V1063" s="1"/>
      <c r="W1063" s="1"/>
      <c r="X1063" s="1"/>
      <c r="Y1063" s="1"/>
      <c r="Z1063" s="1"/>
      <c r="AA1063" s="1"/>
      <c r="AB1063" s="1"/>
      <c r="AC1063" s="1"/>
      <c r="AD1063" s="1"/>
      <c r="AE1063" s="1"/>
      <c r="AF1063" s="1"/>
      <c r="AG1063" s="1"/>
      <c r="AH1063" s="1"/>
      <c r="AI1063" s="1"/>
      <c r="AJ1063" s="1"/>
      <c r="AK1063" s="1"/>
      <c r="AL1063" s="1"/>
      <c r="AM1063" s="1"/>
      <c r="AN1063" s="1"/>
      <c r="AO1063" s="1"/>
      <c r="AP1063" s="1"/>
      <c r="AQ1063" s="1"/>
      <c r="AR1063" s="1"/>
      <c r="AS1063" s="1"/>
      <c r="AT1063" s="1"/>
      <c r="AU1063" s="1"/>
      <c r="AV1063" s="1"/>
      <c r="AW1063" s="1"/>
      <c r="AX1063" s="1"/>
      <c r="AY1063" s="1"/>
      <c r="AZ1063" s="47"/>
      <c r="BA1063" s="47"/>
    </row>
    <row r="1064" spans="17:53" ht="15" customHeight="1">
      <c r="Q1064" s="1"/>
      <c r="R1064" s="1"/>
      <c r="S1064" s="1"/>
      <c r="T1064" s="1"/>
      <c r="U1064" s="1"/>
      <c r="V1064" s="1"/>
      <c r="W1064" s="1"/>
      <c r="X1064" s="1"/>
      <c r="Y1064" s="1"/>
      <c r="Z1064" s="1"/>
      <c r="AA1064" s="1"/>
      <c r="AB1064" s="1"/>
      <c r="AC1064" s="1"/>
      <c r="AD1064" s="1"/>
      <c r="AE1064" s="1"/>
      <c r="AF1064" s="1"/>
      <c r="AG1064" s="1"/>
      <c r="AH1064" s="1"/>
      <c r="AI1064" s="1"/>
      <c r="AJ1064" s="1"/>
      <c r="AK1064" s="1"/>
      <c r="AL1064" s="1"/>
      <c r="AM1064" s="1"/>
      <c r="AN1064" s="1"/>
      <c r="AO1064" s="1"/>
      <c r="AP1064" s="1"/>
      <c r="AQ1064" s="1"/>
      <c r="AR1064" s="1"/>
      <c r="AS1064" s="1"/>
      <c r="AT1064" s="1"/>
      <c r="AU1064" s="1"/>
      <c r="AV1064" s="1"/>
      <c r="AW1064" s="1"/>
      <c r="AX1064" s="1"/>
      <c r="AY1064" s="1"/>
      <c r="AZ1064" s="47"/>
      <c r="BA1064" s="47"/>
    </row>
    <row r="1065" spans="17:53" ht="15" customHeight="1">
      <c r="Q1065" s="1"/>
      <c r="R1065" s="1"/>
      <c r="S1065" s="1"/>
      <c r="T1065" s="1"/>
      <c r="U1065" s="1"/>
      <c r="V1065" s="1"/>
      <c r="W1065" s="1"/>
      <c r="X1065" s="1"/>
      <c r="Y1065" s="1"/>
      <c r="Z1065" s="1"/>
      <c r="AA1065" s="1"/>
      <c r="AB1065" s="1"/>
      <c r="AC1065" s="1"/>
      <c r="AD1065" s="1"/>
      <c r="AE1065" s="1"/>
      <c r="AF1065" s="1"/>
      <c r="AG1065" s="1"/>
      <c r="AH1065" s="1"/>
      <c r="AI1065" s="1"/>
      <c r="AJ1065" s="1"/>
      <c r="AK1065" s="1"/>
      <c r="AL1065" s="1"/>
      <c r="AM1065" s="1"/>
      <c r="AN1065" s="1"/>
      <c r="AO1065" s="1"/>
      <c r="AP1065" s="1"/>
      <c r="AQ1065" s="1"/>
      <c r="AR1065" s="1"/>
      <c r="AS1065" s="1"/>
      <c r="AT1065" s="1"/>
      <c r="AU1065" s="1"/>
      <c r="AV1065" s="1"/>
      <c r="AW1065" s="1"/>
      <c r="AX1065" s="1"/>
      <c r="AY1065" s="1"/>
      <c r="AZ1065" s="47"/>
      <c r="BA1065" s="47"/>
    </row>
    <row r="1066" spans="17:53" ht="15" customHeight="1">
      <c r="Q1066" s="1"/>
      <c r="R1066" s="1"/>
      <c r="S1066" s="1"/>
      <c r="T1066" s="1"/>
      <c r="U1066" s="1"/>
      <c r="V1066" s="1"/>
      <c r="W1066" s="1"/>
      <c r="X1066" s="1"/>
      <c r="Y1066" s="1"/>
      <c r="Z1066" s="1"/>
      <c r="AA1066" s="1"/>
      <c r="AB1066" s="1"/>
      <c r="AC1066" s="1"/>
      <c r="AD1066" s="1"/>
      <c r="AE1066" s="1"/>
      <c r="AF1066" s="1"/>
      <c r="AG1066" s="1"/>
      <c r="AH1066" s="1"/>
      <c r="AI1066" s="1"/>
      <c r="AJ1066" s="1"/>
      <c r="AK1066" s="1"/>
      <c r="AL1066" s="1"/>
      <c r="AM1066" s="1"/>
      <c r="AN1066" s="1"/>
      <c r="AO1066" s="1"/>
      <c r="AP1066" s="1"/>
      <c r="AQ1066" s="1"/>
      <c r="AR1066" s="1"/>
      <c r="AS1066" s="1"/>
      <c r="AT1066" s="1"/>
      <c r="AU1066" s="1"/>
      <c r="AV1066" s="1"/>
      <c r="AW1066" s="1"/>
      <c r="AX1066" s="1"/>
      <c r="AY1066" s="1"/>
      <c r="AZ1066" s="47"/>
      <c r="BA1066" s="47"/>
    </row>
    <row r="1067" spans="17:53" ht="15" customHeight="1">
      <c r="Q1067" s="1"/>
      <c r="R1067" s="1"/>
      <c r="S1067" s="1"/>
      <c r="T1067" s="1"/>
      <c r="U1067" s="1"/>
      <c r="V1067" s="1"/>
      <c r="W1067" s="1"/>
      <c r="X1067" s="1"/>
      <c r="Y1067" s="1"/>
      <c r="Z1067" s="1"/>
      <c r="AA1067" s="1"/>
      <c r="AB1067" s="1"/>
      <c r="AC1067" s="1"/>
      <c r="AD1067" s="1"/>
      <c r="AE1067" s="1"/>
      <c r="AF1067" s="1"/>
      <c r="AG1067" s="1"/>
      <c r="AH1067" s="1"/>
      <c r="AI1067" s="1"/>
      <c r="AJ1067" s="1"/>
      <c r="AK1067" s="1"/>
      <c r="AL1067" s="1"/>
      <c r="AM1067" s="1"/>
      <c r="AN1067" s="1"/>
      <c r="AO1067" s="1"/>
      <c r="AP1067" s="1"/>
      <c r="AQ1067" s="1"/>
      <c r="AR1067" s="1"/>
      <c r="AS1067" s="1"/>
      <c r="AT1067" s="1"/>
      <c r="AU1067" s="1"/>
      <c r="AV1067" s="1"/>
      <c r="AW1067" s="1"/>
      <c r="AX1067" s="1"/>
      <c r="AY1067" s="1"/>
      <c r="AZ1067" s="47"/>
      <c r="BA1067" s="47"/>
    </row>
    <row r="1068" spans="17:53" ht="15" customHeight="1">
      <c r="Q1068" s="1"/>
      <c r="R1068" s="1"/>
      <c r="S1068" s="1"/>
      <c r="T1068" s="1"/>
      <c r="U1068" s="1"/>
      <c r="V1068" s="1"/>
      <c r="W1068" s="1"/>
      <c r="X1068" s="1"/>
      <c r="Y1068" s="1"/>
      <c r="Z1068" s="1"/>
      <c r="AA1068" s="1"/>
      <c r="AB1068" s="1"/>
      <c r="AC1068" s="1"/>
      <c r="AD1068" s="1"/>
      <c r="AE1068" s="1"/>
      <c r="AF1068" s="1"/>
      <c r="AG1068" s="1"/>
      <c r="AH1068" s="1"/>
      <c r="AI1068" s="1"/>
      <c r="AJ1068" s="1"/>
      <c r="AK1068" s="1"/>
      <c r="AL1068" s="1"/>
      <c r="AM1068" s="1"/>
      <c r="AN1068" s="1"/>
      <c r="AO1068" s="1"/>
      <c r="AP1068" s="1"/>
      <c r="AQ1068" s="1"/>
      <c r="AR1068" s="1"/>
      <c r="AS1068" s="1"/>
      <c r="AT1068" s="1"/>
      <c r="AU1068" s="1"/>
      <c r="AV1068" s="1"/>
      <c r="AW1068" s="1"/>
      <c r="AX1068" s="1"/>
      <c r="AY1068" s="1"/>
      <c r="AZ1068" s="47"/>
      <c r="BA1068" s="47"/>
    </row>
    <row r="1069" spans="17:53" ht="15" customHeight="1">
      <c r="Q1069" s="1"/>
      <c r="R1069" s="1"/>
      <c r="S1069" s="1"/>
      <c r="T1069" s="1"/>
      <c r="U1069" s="1"/>
      <c r="V1069" s="1"/>
      <c r="W1069" s="1"/>
      <c r="X1069" s="1"/>
      <c r="Y1069" s="1"/>
      <c r="Z1069" s="1"/>
      <c r="AA1069" s="1"/>
      <c r="AB1069" s="1"/>
      <c r="AC1069" s="1"/>
      <c r="AD1069" s="1"/>
      <c r="AE1069" s="1"/>
      <c r="AF1069" s="1"/>
      <c r="AG1069" s="1"/>
      <c r="AH1069" s="1"/>
      <c r="AI1069" s="1"/>
      <c r="AJ1069" s="1"/>
      <c r="AK1069" s="1"/>
      <c r="AL1069" s="1"/>
      <c r="AM1069" s="1"/>
      <c r="AN1069" s="1"/>
      <c r="AO1069" s="1"/>
      <c r="AP1069" s="1"/>
      <c r="AQ1069" s="1"/>
      <c r="AR1069" s="1"/>
      <c r="AS1069" s="1"/>
      <c r="AT1069" s="1"/>
      <c r="AU1069" s="1"/>
      <c r="AV1069" s="1"/>
      <c r="AW1069" s="1"/>
      <c r="AX1069" s="1"/>
      <c r="AY1069" s="1"/>
      <c r="AZ1069" s="47"/>
      <c r="BA1069" s="47"/>
    </row>
    <row r="1070" spans="17:53" ht="15" customHeight="1">
      <c r="Q1070" s="1"/>
      <c r="R1070" s="1"/>
      <c r="S1070" s="1"/>
      <c r="T1070" s="1"/>
      <c r="U1070" s="1"/>
      <c r="V1070" s="1"/>
      <c r="W1070" s="1"/>
      <c r="X1070" s="1"/>
      <c r="Y1070" s="1"/>
      <c r="Z1070" s="1"/>
      <c r="AA1070" s="1"/>
      <c r="AB1070" s="1"/>
      <c r="AC1070" s="1"/>
      <c r="AD1070" s="1"/>
      <c r="AE1070" s="1"/>
      <c r="AF1070" s="1"/>
      <c r="AG1070" s="1"/>
      <c r="AH1070" s="1"/>
      <c r="AI1070" s="1"/>
      <c r="AJ1070" s="1"/>
      <c r="AK1070" s="1"/>
      <c r="AL1070" s="1"/>
      <c r="AM1070" s="1"/>
      <c r="AN1070" s="1"/>
      <c r="AO1070" s="1"/>
      <c r="AP1070" s="1"/>
      <c r="AQ1070" s="1"/>
      <c r="AR1070" s="1"/>
      <c r="AS1070" s="1"/>
      <c r="AT1070" s="1"/>
      <c r="AU1070" s="1"/>
      <c r="AV1070" s="1"/>
      <c r="AW1070" s="1"/>
      <c r="AX1070" s="1"/>
      <c r="AY1070" s="1"/>
      <c r="AZ1070" s="47"/>
      <c r="BA1070" s="47"/>
    </row>
    <row r="1071" spans="17:53" ht="15" customHeight="1">
      <c r="Q1071" s="1"/>
      <c r="R1071" s="1"/>
      <c r="S1071" s="1"/>
      <c r="T1071" s="1"/>
      <c r="U1071" s="1"/>
      <c r="V1071" s="1"/>
      <c r="W1071" s="1"/>
      <c r="X1071" s="1"/>
      <c r="Y1071" s="1"/>
      <c r="Z1071" s="1"/>
      <c r="AA1071" s="1"/>
      <c r="AB1071" s="1"/>
      <c r="AC1071" s="1"/>
      <c r="AD1071" s="1"/>
      <c r="AE1071" s="1"/>
      <c r="AF1071" s="1"/>
      <c r="AG1071" s="1"/>
      <c r="AH1071" s="1"/>
      <c r="AI1071" s="1"/>
      <c r="AJ1071" s="1"/>
      <c r="AK1071" s="1"/>
      <c r="AL1071" s="1"/>
      <c r="AM1071" s="1"/>
      <c r="AN1071" s="1"/>
      <c r="AO1071" s="1"/>
      <c r="AP1071" s="1"/>
      <c r="AQ1071" s="1"/>
      <c r="AR1071" s="1"/>
      <c r="AS1071" s="1"/>
      <c r="AT1071" s="1"/>
      <c r="AU1071" s="1"/>
      <c r="AV1071" s="1"/>
      <c r="AW1071" s="1"/>
      <c r="AX1071" s="1"/>
      <c r="AY1071" s="1"/>
      <c r="AZ1071" s="47"/>
      <c r="BA1071" s="47"/>
    </row>
    <row r="1072" spans="17:53" ht="15" customHeight="1">
      <c r="Q1072" s="1"/>
      <c r="R1072" s="1"/>
      <c r="S1072" s="1"/>
      <c r="T1072" s="1"/>
      <c r="U1072" s="1"/>
      <c r="V1072" s="1"/>
      <c r="W1072" s="1"/>
      <c r="X1072" s="1"/>
      <c r="Y1072" s="1"/>
      <c r="Z1072" s="1"/>
      <c r="AA1072" s="1"/>
      <c r="AB1072" s="1"/>
      <c r="AC1072" s="1"/>
      <c r="AD1072" s="1"/>
      <c r="AE1072" s="1"/>
      <c r="AF1072" s="1"/>
      <c r="AG1072" s="1"/>
      <c r="AH1072" s="1"/>
      <c r="AI1072" s="1"/>
      <c r="AJ1072" s="1"/>
      <c r="AK1072" s="1"/>
      <c r="AL1072" s="1"/>
      <c r="AM1072" s="1"/>
      <c r="AN1072" s="1"/>
      <c r="AO1072" s="1"/>
      <c r="AP1072" s="1"/>
      <c r="AQ1072" s="1"/>
      <c r="AR1072" s="1"/>
      <c r="AS1072" s="1"/>
      <c r="AT1072" s="1"/>
      <c r="AU1072" s="1"/>
      <c r="AV1072" s="1"/>
      <c r="AW1072" s="1"/>
      <c r="AX1072" s="1"/>
      <c r="AY1072" s="1"/>
      <c r="AZ1072" s="47"/>
      <c r="BA1072" s="47"/>
    </row>
    <row r="1073" spans="17:53" ht="15" customHeight="1">
      <c r="Q1073" s="1"/>
      <c r="R1073" s="1"/>
      <c r="S1073" s="1"/>
      <c r="T1073" s="1"/>
      <c r="U1073" s="1"/>
      <c r="V1073" s="1"/>
      <c r="W1073" s="1"/>
      <c r="X1073" s="1"/>
      <c r="Y1073" s="1"/>
      <c r="Z1073" s="1"/>
      <c r="AA1073" s="1"/>
      <c r="AB1073" s="1"/>
      <c r="AC1073" s="1"/>
      <c r="AD1073" s="1"/>
      <c r="AE1073" s="1"/>
      <c r="AF1073" s="1"/>
      <c r="AG1073" s="1"/>
      <c r="AH1073" s="1"/>
      <c r="AI1073" s="1"/>
      <c r="AJ1073" s="1"/>
      <c r="AK1073" s="1"/>
      <c r="AL1073" s="1"/>
      <c r="AM1073" s="1"/>
      <c r="AN1073" s="1"/>
      <c r="AO1073" s="1"/>
      <c r="AP1073" s="1"/>
      <c r="AQ1073" s="1"/>
      <c r="AR1073" s="1"/>
      <c r="AS1073" s="1"/>
      <c r="AT1073" s="1"/>
      <c r="AU1073" s="1"/>
      <c r="AV1073" s="1"/>
      <c r="AW1073" s="1"/>
      <c r="AX1073" s="1"/>
      <c r="AY1073" s="1"/>
      <c r="AZ1073" s="47"/>
      <c r="BA1073" s="47"/>
    </row>
    <row r="1074" spans="17:53" ht="15" customHeight="1">
      <c r="Q1074" s="1"/>
      <c r="R1074" s="1"/>
      <c r="S1074" s="1"/>
      <c r="T1074" s="1"/>
      <c r="U1074" s="1"/>
      <c r="V1074" s="1"/>
      <c r="W1074" s="1"/>
      <c r="X1074" s="1"/>
      <c r="Y1074" s="1"/>
      <c r="Z1074" s="1"/>
      <c r="AA1074" s="1"/>
      <c r="AB1074" s="1"/>
      <c r="AC1074" s="1"/>
      <c r="AD1074" s="1"/>
      <c r="AE1074" s="1"/>
      <c r="AF1074" s="1"/>
      <c r="AG1074" s="1"/>
      <c r="AH1074" s="1"/>
      <c r="AI1074" s="1"/>
      <c r="AJ1074" s="1"/>
      <c r="AK1074" s="1"/>
      <c r="AL1074" s="1"/>
      <c r="AM1074" s="1"/>
      <c r="AN1074" s="1"/>
      <c r="AO1074" s="1"/>
      <c r="AP1074" s="1"/>
      <c r="AQ1074" s="1"/>
      <c r="AR1074" s="1"/>
      <c r="AS1074" s="1"/>
      <c r="AT1074" s="1"/>
      <c r="AU1074" s="1"/>
      <c r="AV1074" s="1"/>
      <c r="AW1074" s="1"/>
      <c r="AX1074" s="1"/>
      <c r="AY1074" s="1"/>
      <c r="AZ1074" s="47"/>
      <c r="BA1074" s="47"/>
    </row>
    <row r="1075" spans="17:53" ht="15" customHeight="1">
      <c r="Q1075" s="1"/>
      <c r="R1075" s="1"/>
      <c r="S1075" s="1"/>
      <c r="T1075" s="1"/>
      <c r="U1075" s="1"/>
      <c r="V1075" s="1"/>
      <c r="W1075" s="1"/>
      <c r="X1075" s="1"/>
      <c r="Y1075" s="1"/>
      <c r="Z1075" s="1"/>
      <c r="AA1075" s="1"/>
      <c r="AB1075" s="1"/>
      <c r="AC1075" s="1"/>
      <c r="AD1075" s="1"/>
      <c r="AE1075" s="1"/>
      <c r="AF1075" s="1"/>
      <c r="AG1075" s="1"/>
      <c r="AH1075" s="1"/>
      <c r="AI1075" s="1"/>
      <c r="AJ1075" s="1"/>
      <c r="AK1075" s="1"/>
      <c r="AL1075" s="1"/>
      <c r="AM1075" s="1"/>
      <c r="AN1075" s="1"/>
      <c r="AO1075" s="1"/>
      <c r="AP1075" s="1"/>
      <c r="AQ1075" s="1"/>
      <c r="AR1075" s="1"/>
      <c r="AS1075" s="1"/>
      <c r="AT1075" s="1"/>
      <c r="AU1075" s="1"/>
      <c r="AV1075" s="1"/>
      <c r="AW1075" s="1"/>
      <c r="AX1075" s="1"/>
      <c r="AY1075" s="1"/>
      <c r="AZ1075" s="47"/>
      <c r="BA1075" s="47"/>
    </row>
    <row r="1076" spans="17:53" ht="15" customHeight="1">
      <c r="Q1076" s="1"/>
      <c r="R1076" s="1"/>
      <c r="S1076" s="1"/>
      <c r="T1076" s="1"/>
      <c r="U1076" s="1"/>
      <c r="V1076" s="1"/>
      <c r="W1076" s="1"/>
      <c r="X1076" s="1"/>
      <c r="Y1076" s="1"/>
      <c r="Z1076" s="1"/>
      <c r="AA1076" s="1"/>
      <c r="AB1076" s="1"/>
      <c r="AC1076" s="1"/>
      <c r="AD1076" s="1"/>
      <c r="AE1076" s="1"/>
      <c r="AF1076" s="1"/>
      <c r="AG1076" s="1"/>
      <c r="AH1076" s="1"/>
      <c r="AI1076" s="1"/>
      <c r="AJ1076" s="1"/>
      <c r="AK1076" s="1"/>
      <c r="AL1076" s="1"/>
      <c r="AM1076" s="1"/>
      <c r="AN1076" s="1"/>
      <c r="AO1076" s="1"/>
      <c r="AP1076" s="1"/>
      <c r="AQ1076" s="1"/>
      <c r="AR1076" s="1"/>
      <c r="AS1076" s="1"/>
      <c r="AT1076" s="1"/>
      <c r="AU1076" s="1"/>
      <c r="AV1076" s="1"/>
      <c r="AW1076" s="1"/>
      <c r="AX1076" s="1"/>
      <c r="AY1076" s="1"/>
      <c r="AZ1076" s="47"/>
      <c r="BA1076" s="47"/>
    </row>
    <row r="1077" spans="17:53" ht="15" customHeight="1">
      <c r="Q1077" s="1"/>
      <c r="R1077" s="1"/>
      <c r="S1077" s="1"/>
      <c r="T1077" s="1"/>
      <c r="U1077" s="1"/>
      <c r="V1077" s="1"/>
      <c r="W1077" s="1"/>
      <c r="X1077" s="1"/>
      <c r="Y1077" s="1"/>
      <c r="Z1077" s="1"/>
      <c r="AA1077" s="1"/>
      <c r="AB1077" s="1"/>
      <c r="AC1077" s="1"/>
      <c r="AD1077" s="1"/>
      <c r="AE1077" s="1"/>
      <c r="AF1077" s="1"/>
      <c r="AG1077" s="1"/>
      <c r="AH1077" s="1"/>
      <c r="AI1077" s="1"/>
      <c r="AJ1077" s="1"/>
      <c r="AK1077" s="1"/>
      <c r="AL1077" s="1"/>
      <c r="AM1077" s="1"/>
      <c r="AN1077" s="1"/>
      <c r="AO1077" s="1"/>
      <c r="AP1077" s="1"/>
      <c r="AQ1077" s="1"/>
      <c r="AR1077" s="1"/>
      <c r="AS1077" s="1"/>
      <c r="AT1077" s="1"/>
      <c r="AU1077" s="1"/>
      <c r="AV1077" s="1"/>
      <c r="AW1077" s="1"/>
      <c r="AX1077" s="1"/>
      <c r="AY1077" s="1"/>
      <c r="AZ1077" s="47"/>
      <c r="BA1077" s="47"/>
    </row>
    <row r="1078" spans="17:53" ht="15" customHeight="1">
      <c r="Q1078" s="1"/>
      <c r="R1078" s="1"/>
      <c r="S1078" s="1"/>
      <c r="T1078" s="1"/>
      <c r="U1078" s="1"/>
      <c r="V1078" s="1"/>
      <c r="W1078" s="1"/>
      <c r="X1078" s="1"/>
      <c r="Y1078" s="1"/>
      <c r="Z1078" s="1"/>
      <c r="AA1078" s="1"/>
      <c r="AB1078" s="1"/>
      <c r="AC1078" s="1"/>
      <c r="AD1078" s="1"/>
      <c r="AE1078" s="1"/>
      <c r="AF1078" s="1"/>
      <c r="AG1078" s="1"/>
      <c r="AH1078" s="1"/>
      <c r="AI1078" s="1"/>
      <c r="AJ1078" s="1"/>
      <c r="AK1078" s="1"/>
      <c r="AL1078" s="1"/>
      <c r="AM1078" s="1"/>
      <c r="AN1078" s="1"/>
      <c r="AO1078" s="1"/>
      <c r="AP1078" s="1"/>
      <c r="AQ1078" s="1"/>
      <c r="AR1078" s="1"/>
      <c r="AS1078" s="1"/>
      <c r="AT1078" s="1"/>
      <c r="AU1078" s="1"/>
      <c r="AV1078" s="1"/>
      <c r="AW1078" s="1"/>
      <c r="AX1078" s="1"/>
      <c r="AY1078" s="1"/>
      <c r="AZ1078" s="47"/>
      <c r="BA1078" s="47"/>
    </row>
    <row r="1079" spans="17:53" ht="15" customHeight="1">
      <c r="Q1079" s="1"/>
      <c r="R1079" s="1"/>
      <c r="S1079" s="1"/>
      <c r="T1079" s="1"/>
      <c r="U1079" s="1"/>
      <c r="V1079" s="1"/>
      <c r="W1079" s="1"/>
      <c r="X1079" s="1"/>
      <c r="Y1079" s="1"/>
      <c r="Z1079" s="1"/>
      <c r="AA1079" s="1"/>
      <c r="AB1079" s="1"/>
      <c r="AC1079" s="1"/>
      <c r="AD1079" s="1"/>
      <c r="AE1079" s="1"/>
      <c r="AF1079" s="1"/>
      <c r="AG1079" s="1"/>
      <c r="AH1079" s="1"/>
      <c r="AI1079" s="1"/>
      <c r="AJ1079" s="1"/>
      <c r="AK1079" s="1"/>
      <c r="AL1079" s="1"/>
      <c r="AM1079" s="1"/>
      <c r="AN1079" s="1"/>
      <c r="AO1079" s="1"/>
      <c r="AP1079" s="1"/>
      <c r="AQ1079" s="1"/>
      <c r="AR1079" s="1"/>
      <c r="AS1079" s="1"/>
      <c r="AT1079" s="1"/>
      <c r="AU1079" s="1"/>
      <c r="AV1079" s="1"/>
      <c r="AW1079" s="1"/>
      <c r="AX1079" s="1"/>
      <c r="AY1079" s="1"/>
      <c r="AZ1079" s="47"/>
      <c r="BA1079" s="47"/>
    </row>
    <row r="1080" spans="17:53" ht="15" customHeight="1">
      <c r="Q1080" s="1"/>
      <c r="R1080" s="1"/>
      <c r="S1080" s="1"/>
      <c r="T1080" s="1"/>
      <c r="U1080" s="1"/>
      <c r="V1080" s="1"/>
      <c r="W1080" s="1"/>
      <c r="X1080" s="1"/>
      <c r="Y1080" s="1"/>
      <c r="Z1080" s="1"/>
      <c r="AA1080" s="1"/>
      <c r="AB1080" s="1"/>
      <c r="AC1080" s="1"/>
      <c r="AD1080" s="1"/>
      <c r="AE1080" s="1"/>
      <c r="AF1080" s="1"/>
      <c r="AG1080" s="1"/>
      <c r="AH1080" s="1"/>
      <c r="AI1080" s="1"/>
      <c r="AJ1080" s="1"/>
      <c r="AK1080" s="1"/>
      <c r="AL1080" s="1"/>
      <c r="AM1080" s="1"/>
      <c r="AN1080" s="1"/>
      <c r="AO1080" s="1"/>
      <c r="AP1080" s="1"/>
      <c r="AQ1080" s="1"/>
      <c r="AR1080" s="1"/>
      <c r="AS1080" s="1"/>
      <c r="AT1080" s="1"/>
      <c r="AU1080" s="1"/>
      <c r="AV1080" s="1"/>
      <c r="AW1080" s="1"/>
      <c r="AX1080" s="1"/>
      <c r="AY1080" s="1"/>
      <c r="AZ1080" s="47"/>
      <c r="BA1080" s="47"/>
    </row>
    <row r="1081" spans="17:53" ht="15" customHeight="1">
      <c r="Q1081" s="1"/>
      <c r="R1081" s="1"/>
      <c r="S1081" s="1"/>
      <c r="T1081" s="1"/>
      <c r="U1081" s="1"/>
      <c r="V1081" s="1"/>
      <c r="W1081" s="1"/>
      <c r="X1081" s="1"/>
      <c r="Y1081" s="1"/>
      <c r="Z1081" s="1"/>
      <c r="AA1081" s="1"/>
      <c r="AB1081" s="1"/>
      <c r="AC1081" s="1"/>
      <c r="AD1081" s="1"/>
      <c r="AE1081" s="1"/>
      <c r="AF1081" s="1"/>
      <c r="AG1081" s="1"/>
      <c r="AH1081" s="1"/>
      <c r="AI1081" s="1"/>
      <c r="AJ1081" s="1"/>
      <c r="AK1081" s="1"/>
      <c r="AL1081" s="1"/>
      <c r="AM1081" s="1"/>
      <c r="AN1081" s="1"/>
      <c r="AO1081" s="1"/>
      <c r="AP1081" s="1"/>
      <c r="AQ1081" s="1"/>
      <c r="AR1081" s="1"/>
      <c r="AS1081" s="1"/>
      <c r="AT1081" s="1"/>
      <c r="AU1081" s="1"/>
      <c r="AV1081" s="1"/>
      <c r="AW1081" s="1"/>
      <c r="AX1081" s="1"/>
      <c r="AY1081" s="1"/>
      <c r="AZ1081" s="47"/>
      <c r="BA1081" s="47"/>
    </row>
    <row r="1082" spans="17:53" ht="15" customHeight="1">
      <c r="Q1082" s="1"/>
      <c r="R1082" s="1"/>
      <c r="S1082" s="1"/>
      <c r="T1082" s="1"/>
      <c r="U1082" s="1"/>
      <c r="V1082" s="1"/>
      <c r="W1082" s="1"/>
      <c r="X1082" s="1"/>
      <c r="Y1082" s="1"/>
      <c r="Z1082" s="1"/>
      <c r="AA1082" s="1"/>
      <c r="AB1082" s="1"/>
      <c r="AC1082" s="1"/>
      <c r="AD1082" s="1"/>
      <c r="AE1082" s="1"/>
      <c r="AF1082" s="1"/>
      <c r="AG1082" s="1"/>
      <c r="AH1082" s="1"/>
      <c r="AI1082" s="1"/>
      <c r="AJ1082" s="1"/>
      <c r="AK1082" s="1"/>
      <c r="AL1082" s="1"/>
      <c r="AM1082" s="1"/>
      <c r="AN1082" s="1"/>
      <c r="AO1082" s="1"/>
      <c r="AP1082" s="1"/>
      <c r="AQ1082" s="1"/>
      <c r="AR1082" s="1"/>
      <c r="AS1082" s="1"/>
      <c r="AT1082" s="1"/>
      <c r="AU1082" s="1"/>
      <c r="AV1082" s="1"/>
      <c r="AW1082" s="1"/>
      <c r="AX1082" s="1"/>
      <c r="AY1082" s="1"/>
      <c r="AZ1082" s="47"/>
      <c r="BA1082" s="47"/>
    </row>
    <row r="1083" spans="17:53" ht="15" customHeight="1">
      <c r="Q1083" s="1"/>
      <c r="R1083" s="1"/>
      <c r="S1083" s="1"/>
      <c r="T1083" s="1"/>
      <c r="U1083" s="1"/>
      <c r="V1083" s="1"/>
      <c r="W1083" s="1"/>
      <c r="X1083" s="1"/>
      <c r="Y1083" s="1"/>
      <c r="Z1083" s="1"/>
      <c r="AA1083" s="1"/>
      <c r="AB1083" s="1"/>
      <c r="AC1083" s="1"/>
      <c r="AD1083" s="1"/>
      <c r="AE1083" s="1"/>
      <c r="AF1083" s="1"/>
      <c r="AG1083" s="1"/>
      <c r="AH1083" s="1"/>
      <c r="AI1083" s="1"/>
      <c r="AJ1083" s="1"/>
      <c r="AK1083" s="1"/>
      <c r="AL1083" s="1"/>
      <c r="AM1083" s="1"/>
      <c r="AN1083" s="1"/>
      <c r="AO1083" s="1"/>
      <c r="AP1083" s="1"/>
      <c r="AQ1083" s="1"/>
      <c r="AR1083" s="1"/>
      <c r="AS1083" s="1"/>
      <c r="AT1083" s="1"/>
      <c r="AU1083" s="1"/>
      <c r="AV1083" s="1"/>
      <c r="AW1083" s="1"/>
      <c r="AX1083" s="1"/>
      <c r="AY1083" s="1"/>
      <c r="AZ1083" s="47"/>
      <c r="BA1083" s="47"/>
    </row>
    <row r="1084" spans="17:53" ht="15" customHeight="1">
      <c r="Q1084" s="1"/>
      <c r="R1084" s="1"/>
      <c r="S1084" s="1"/>
      <c r="T1084" s="1"/>
      <c r="U1084" s="1"/>
      <c r="V1084" s="1"/>
      <c r="W1084" s="1"/>
      <c r="X1084" s="1"/>
      <c r="Y1084" s="1"/>
      <c r="Z1084" s="1"/>
      <c r="AA1084" s="1"/>
      <c r="AB1084" s="1"/>
      <c r="AC1084" s="1"/>
      <c r="AD1084" s="1"/>
      <c r="AE1084" s="1"/>
      <c r="AF1084" s="1"/>
      <c r="AG1084" s="1"/>
      <c r="AH1084" s="1"/>
      <c r="AI1084" s="1"/>
      <c r="AJ1084" s="1"/>
      <c r="AK1084" s="1"/>
      <c r="AL1084" s="1"/>
      <c r="AM1084" s="1"/>
      <c r="AN1084" s="1"/>
      <c r="AO1084" s="1"/>
      <c r="AP1084" s="1"/>
      <c r="AQ1084" s="1"/>
      <c r="AR1084" s="1"/>
      <c r="AS1084" s="1"/>
      <c r="AT1084" s="1"/>
      <c r="AU1084" s="1"/>
      <c r="AV1084" s="1"/>
      <c r="AW1084" s="1"/>
      <c r="AX1084" s="1"/>
      <c r="AY1084" s="1"/>
      <c r="AZ1084" s="47"/>
      <c r="BA1084" s="47"/>
    </row>
    <row r="1085" spans="17:53" ht="15" customHeight="1">
      <c r="Q1085" s="1"/>
      <c r="R1085" s="1"/>
      <c r="S1085" s="1"/>
      <c r="T1085" s="1"/>
      <c r="U1085" s="1"/>
      <c r="V1085" s="1"/>
      <c r="W1085" s="1"/>
      <c r="X1085" s="1"/>
      <c r="Y1085" s="1"/>
      <c r="Z1085" s="1"/>
      <c r="AA1085" s="1"/>
      <c r="AB1085" s="1"/>
      <c r="AC1085" s="1"/>
      <c r="AD1085" s="1"/>
      <c r="AE1085" s="1"/>
      <c r="AF1085" s="1"/>
      <c r="AG1085" s="1"/>
      <c r="AH1085" s="1"/>
      <c r="AI1085" s="1"/>
      <c r="AJ1085" s="1"/>
      <c r="AK1085" s="1"/>
      <c r="AL1085" s="1"/>
      <c r="AM1085" s="1"/>
      <c r="AN1085" s="1"/>
      <c r="AO1085" s="1"/>
      <c r="AP1085" s="1"/>
      <c r="AQ1085" s="1"/>
      <c r="AR1085" s="1"/>
      <c r="AS1085" s="1"/>
      <c r="AT1085" s="1"/>
      <c r="AU1085" s="1"/>
      <c r="AV1085" s="1"/>
      <c r="AW1085" s="1"/>
      <c r="AX1085" s="1"/>
      <c r="AY1085" s="1"/>
      <c r="AZ1085" s="47"/>
      <c r="BA1085" s="47"/>
    </row>
    <row r="1086" spans="17:53" ht="15" customHeight="1">
      <c r="Q1086" s="1"/>
      <c r="R1086" s="1"/>
      <c r="S1086" s="1"/>
      <c r="T1086" s="1"/>
      <c r="U1086" s="1"/>
      <c r="V1086" s="1"/>
      <c r="W1086" s="1"/>
      <c r="X1086" s="1"/>
      <c r="Y1086" s="1"/>
      <c r="Z1086" s="1"/>
      <c r="AA1086" s="1"/>
      <c r="AB1086" s="1"/>
      <c r="AC1086" s="1"/>
      <c r="AD1086" s="1"/>
      <c r="AE1086" s="1"/>
      <c r="AF1086" s="1"/>
      <c r="AG1086" s="1"/>
      <c r="AH1086" s="1"/>
      <c r="AI1086" s="1"/>
      <c r="AJ1086" s="1"/>
      <c r="AK1086" s="1"/>
      <c r="AL1086" s="1"/>
      <c r="AM1086" s="1"/>
      <c r="AN1086" s="1"/>
      <c r="AO1086" s="1"/>
      <c r="AP1086" s="1"/>
      <c r="AQ1086" s="1"/>
      <c r="AR1086" s="1"/>
      <c r="AS1086" s="1"/>
      <c r="AT1086" s="1"/>
      <c r="AU1086" s="1"/>
      <c r="AV1086" s="1"/>
      <c r="AW1086" s="1"/>
      <c r="AX1086" s="1"/>
      <c r="AY1086" s="1"/>
      <c r="AZ1086" s="47"/>
      <c r="BA1086" s="47"/>
    </row>
    <row r="1087" spans="17:53" ht="15" customHeight="1">
      <c r="Q1087" s="1"/>
      <c r="R1087" s="1"/>
      <c r="S1087" s="1"/>
      <c r="T1087" s="1"/>
      <c r="U1087" s="1"/>
      <c r="V1087" s="1"/>
      <c r="W1087" s="1"/>
      <c r="X1087" s="1"/>
      <c r="Y1087" s="1"/>
      <c r="Z1087" s="1"/>
      <c r="AA1087" s="1"/>
      <c r="AB1087" s="1"/>
      <c r="AC1087" s="1"/>
      <c r="AD1087" s="1"/>
      <c r="AE1087" s="1"/>
      <c r="AF1087" s="1"/>
      <c r="AG1087" s="1"/>
      <c r="AH1087" s="1"/>
      <c r="AI1087" s="1"/>
      <c r="AJ1087" s="1"/>
      <c r="AK1087" s="1"/>
      <c r="AL1087" s="1"/>
      <c r="AM1087" s="1"/>
      <c r="AN1087" s="1"/>
      <c r="AO1087" s="1"/>
      <c r="AP1087" s="1"/>
      <c r="AQ1087" s="1"/>
      <c r="AR1087" s="1"/>
      <c r="AS1087" s="1"/>
      <c r="AT1087" s="1"/>
      <c r="AU1087" s="1"/>
      <c r="AV1087" s="1"/>
      <c r="AW1087" s="1"/>
      <c r="AX1087" s="1"/>
      <c r="AY1087" s="1"/>
      <c r="AZ1087" s="47"/>
      <c r="BA1087" s="47"/>
    </row>
    <row r="1088" spans="17:53" ht="15" customHeight="1">
      <c r="Q1088" s="1"/>
      <c r="R1088" s="1"/>
      <c r="S1088" s="1"/>
      <c r="T1088" s="1"/>
      <c r="U1088" s="1"/>
      <c r="V1088" s="1"/>
      <c r="W1088" s="1"/>
      <c r="X1088" s="1"/>
      <c r="Y1088" s="1"/>
      <c r="Z1088" s="1"/>
      <c r="AA1088" s="1"/>
      <c r="AB1088" s="1"/>
      <c r="AC1088" s="1"/>
      <c r="AD1088" s="1"/>
      <c r="AE1088" s="1"/>
      <c r="AF1088" s="1"/>
      <c r="AG1088" s="1"/>
      <c r="AH1088" s="1"/>
      <c r="AI1088" s="1"/>
      <c r="AJ1088" s="1"/>
      <c r="AK1088" s="1"/>
      <c r="AL1088" s="1"/>
      <c r="AM1088" s="1"/>
      <c r="AN1088" s="1"/>
      <c r="AO1088" s="1"/>
      <c r="AP1088" s="1"/>
      <c r="AQ1088" s="1"/>
      <c r="AR1088" s="1"/>
      <c r="AS1088" s="1"/>
      <c r="AT1088" s="1"/>
      <c r="AU1088" s="1"/>
      <c r="AV1088" s="1"/>
      <c r="AW1088" s="1"/>
      <c r="AX1088" s="1"/>
      <c r="AY1088" s="1"/>
      <c r="AZ1088" s="47"/>
      <c r="BA1088" s="47"/>
    </row>
    <row r="1089" spans="17:53" ht="15" customHeight="1">
      <c r="Q1089" s="1"/>
      <c r="R1089" s="1"/>
      <c r="S1089" s="1"/>
      <c r="T1089" s="1"/>
      <c r="U1089" s="1"/>
      <c r="V1089" s="1"/>
      <c r="W1089" s="1"/>
      <c r="X1089" s="1"/>
      <c r="Y1089" s="1"/>
      <c r="Z1089" s="1"/>
      <c r="AA1089" s="1"/>
      <c r="AB1089" s="1"/>
      <c r="AC1089" s="1"/>
      <c r="AD1089" s="1"/>
      <c r="AE1089" s="1"/>
      <c r="AF1089" s="1"/>
      <c r="AG1089" s="1"/>
      <c r="AH1089" s="1"/>
      <c r="AI1089" s="1"/>
      <c r="AJ1089" s="1"/>
      <c r="AK1089" s="1"/>
      <c r="AL1089" s="1"/>
      <c r="AM1089" s="1"/>
      <c r="AN1089" s="1"/>
      <c r="AO1089" s="1"/>
      <c r="AP1089" s="1"/>
      <c r="AQ1089" s="1"/>
      <c r="AR1089" s="1"/>
      <c r="AS1089" s="1"/>
      <c r="AT1089" s="1"/>
      <c r="AU1089" s="1"/>
      <c r="AV1089" s="1"/>
      <c r="AW1089" s="1"/>
      <c r="AX1089" s="1"/>
      <c r="AY1089" s="1"/>
      <c r="AZ1089" s="47"/>
      <c r="BA1089" s="47"/>
    </row>
    <row r="1090" spans="17:53" ht="15" customHeight="1">
      <c r="Q1090" s="1"/>
      <c r="R1090" s="1"/>
      <c r="S1090" s="1"/>
      <c r="T1090" s="1"/>
      <c r="U1090" s="1"/>
      <c r="V1090" s="1"/>
      <c r="W1090" s="1"/>
      <c r="X1090" s="1"/>
      <c r="Y1090" s="1"/>
      <c r="Z1090" s="1"/>
      <c r="AA1090" s="1"/>
      <c r="AB1090" s="1"/>
      <c r="AC1090" s="1"/>
      <c r="AD1090" s="1"/>
      <c r="AE1090" s="1"/>
      <c r="AF1090" s="1"/>
      <c r="AG1090" s="1"/>
      <c r="AH1090" s="1"/>
      <c r="AI1090" s="1"/>
      <c r="AJ1090" s="1"/>
      <c r="AK1090" s="1"/>
      <c r="AL1090" s="1"/>
      <c r="AM1090" s="1"/>
      <c r="AN1090" s="1"/>
      <c r="AO1090" s="1"/>
      <c r="AP1090" s="1"/>
      <c r="AQ1090" s="1"/>
      <c r="AR1090" s="1"/>
      <c r="AS1090" s="1"/>
      <c r="AT1090" s="1"/>
      <c r="AU1090" s="1"/>
      <c r="AV1090" s="1"/>
      <c r="AW1090" s="1"/>
      <c r="AX1090" s="1"/>
      <c r="AY1090" s="1"/>
      <c r="AZ1090" s="47"/>
      <c r="BA1090" s="47"/>
    </row>
    <row r="1091" spans="17:53" ht="15" customHeight="1">
      <c r="Q1091" s="1"/>
      <c r="R1091" s="1"/>
      <c r="S1091" s="1"/>
      <c r="T1091" s="1"/>
      <c r="U1091" s="1"/>
      <c r="V1091" s="1"/>
      <c r="W1091" s="1"/>
      <c r="X1091" s="1"/>
      <c r="Y1091" s="1"/>
      <c r="Z1091" s="1"/>
      <c r="AA1091" s="1"/>
      <c r="AB1091" s="1"/>
      <c r="AC1091" s="1"/>
      <c r="AD1091" s="1"/>
      <c r="AE1091" s="1"/>
      <c r="AF1091" s="1"/>
      <c r="AG1091" s="1"/>
      <c r="AH1091" s="1"/>
      <c r="AI1091" s="1"/>
      <c r="AJ1091" s="1"/>
      <c r="AK1091" s="1"/>
      <c r="AL1091" s="1"/>
      <c r="AM1091" s="1"/>
      <c r="AN1091" s="1"/>
      <c r="AO1091" s="1"/>
      <c r="AP1091" s="1"/>
      <c r="AQ1091" s="1"/>
      <c r="AR1091" s="1"/>
      <c r="AS1091" s="1"/>
      <c r="AT1091" s="1"/>
      <c r="AU1091" s="1"/>
      <c r="AV1091" s="1"/>
      <c r="AW1091" s="1"/>
      <c r="AX1091" s="1"/>
      <c r="AY1091" s="1"/>
      <c r="AZ1091" s="47"/>
      <c r="BA1091" s="47"/>
    </row>
    <row r="1092" spans="17:53" ht="15" customHeight="1">
      <c r="Q1092" s="1"/>
      <c r="R1092" s="1"/>
      <c r="S1092" s="1"/>
      <c r="T1092" s="1"/>
      <c r="U1092" s="1"/>
      <c r="V1092" s="1"/>
      <c r="W1092" s="1"/>
      <c r="X1092" s="1"/>
      <c r="Y1092" s="1"/>
      <c r="Z1092" s="1"/>
      <c r="AA1092" s="1"/>
      <c r="AB1092" s="1"/>
      <c r="AC1092" s="1"/>
      <c r="AD1092" s="1"/>
      <c r="AE1092" s="1"/>
      <c r="AF1092" s="1"/>
      <c r="AG1092" s="1"/>
      <c r="AH1092" s="1"/>
      <c r="AI1092" s="1"/>
      <c r="AJ1092" s="1"/>
      <c r="AK1092" s="1"/>
      <c r="AL1092" s="1"/>
      <c r="AM1092" s="1"/>
      <c r="AN1092" s="1"/>
      <c r="AO1092" s="1"/>
      <c r="AP1092" s="1"/>
      <c r="AQ1092" s="1"/>
      <c r="AR1092" s="1"/>
      <c r="AS1092" s="1"/>
      <c r="AT1092" s="1"/>
      <c r="AU1092" s="1"/>
      <c r="AV1092" s="1"/>
      <c r="AW1092" s="1"/>
      <c r="AX1092" s="1"/>
      <c r="AY1092" s="1"/>
      <c r="AZ1092" s="47"/>
      <c r="BA1092" s="47"/>
    </row>
    <row r="1093" spans="17:53" ht="15" customHeight="1">
      <c r="Q1093" s="1"/>
      <c r="R1093" s="1"/>
      <c r="S1093" s="1"/>
      <c r="T1093" s="1"/>
      <c r="U1093" s="1"/>
      <c r="V1093" s="1"/>
      <c r="W1093" s="1"/>
      <c r="X1093" s="1"/>
      <c r="Y1093" s="1"/>
      <c r="Z1093" s="1"/>
      <c r="AA1093" s="1"/>
      <c r="AB1093" s="1"/>
      <c r="AC1093" s="1"/>
      <c r="AD1093" s="1"/>
      <c r="AE1093" s="1"/>
      <c r="AF1093" s="1"/>
      <c r="AG1093" s="1"/>
      <c r="AH1093" s="1"/>
      <c r="AI1093" s="1"/>
      <c r="AJ1093" s="1"/>
      <c r="AK1093" s="1"/>
      <c r="AL1093" s="1"/>
      <c r="AM1093" s="1"/>
      <c r="AN1093" s="1"/>
      <c r="AO1093" s="1"/>
      <c r="AP1093" s="1"/>
      <c r="AQ1093" s="1"/>
      <c r="AR1093" s="1"/>
      <c r="AS1093" s="1"/>
      <c r="AT1093" s="1"/>
      <c r="AU1093" s="1"/>
      <c r="AV1093" s="1"/>
      <c r="AW1093" s="1"/>
      <c r="AX1093" s="1"/>
      <c r="AY1093" s="1"/>
      <c r="AZ1093" s="47"/>
      <c r="BA1093" s="47"/>
    </row>
    <row r="1094" spans="17:53" ht="15" customHeight="1">
      <c r="Q1094" s="1"/>
      <c r="R1094" s="1"/>
      <c r="S1094" s="1"/>
      <c r="T1094" s="1"/>
      <c r="U1094" s="1"/>
      <c r="V1094" s="1"/>
      <c r="W1094" s="1"/>
      <c r="X1094" s="1"/>
      <c r="Y1094" s="1"/>
      <c r="Z1094" s="1"/>
      <c r="AA1094" s="1"/>
      <c r="AB1094" s="1"/>
      <c r="AC1094" s="1"/>
      <c r="AD1094" s="1"/>
      <c r="AE1094" s="1"/>
      <c r="AF1094" s="1"/>
      <c r="AG1094" s="1"/>
      <c r="AH1094" s="1"/>
      <c r="AI1094" s="1"/>
      <c r="AJ1094" s="1"/>
      <c r="AK1094" s="1"/>
      <c r="AL1094" s="1"/>
      <c r="AM1094" s="1"/>
      <c r="AN1094" s="1"/>
      <c r="AO1094" s="1"/>
      <c r="AP1094" s="1"/>
      <c r="AQ1094" s="1"/>
      <c r="AR1094" s="1"/>
      <c r="AS1094" s="1"/>
      <c r="AT1094" s="1"/>
      <c r="AU1094" s="1"/>
      <c r="AV1094" s="1"/>
      <c r="AW1094" s="1"/>
      <c r="AX1094" s="1"/>
      <c r="AY1094" s="1"/>
      <c r="AZ1094" s="47"/>
      <c r="BA1094" s="47"/>
    </row>
    <row r="1095" spans="17:53" ht="15" customHeight="1">
      <c r="Q1095" s="1"/>
      <c r="R1095" s="1"/>
      <c r="S1095" s="1"/>
      <c r="T1095" s="1"/>
      <c r="U1095" s="1"/>
      <c r="V1095" s="1"/>
      <c r="W1095" s="1"/>
      <c r="X1095" s="1"/>
      <c r="Y1095" s="1"/>
      <c r="Z1095" s="1"/>
      <c r="AA1095" s="1"/>
      <c r="AB1095" s="1"/>
      <c r="AC1095" s="1"/>
      <c r="AD1095" s="1"/>
      <c r="AE1095" s="1"/>
      <c r="AF1095" s="1"/>
      <c r="AG1095" s="1"/>
      <c r="AH1095" s="1"/>
      <c r="AI1095" s="1"/>
      <c r="AJ1095" s="1"/>
      <c r="AK1095" s="1"/>
      <c r="AL1095" s="1"/>
      <c r="AM1095" s="1"/>
      <c r="AN1095" s="1"/>
      <c r="AO1095" s="1"/>
      <c r="AP1095" s="1"/>
      <c r="AQ1095" s="1"/>
      <c r="AR1095" s="1"/>
      <c r="AS1095" s="1"/>
      <c r="AT1095" s="1"/>
      <c r="AU1095" s="1"/>
      <c r="AV1095" s="1"/>
      <c r="AW1095" s="1"/>
      <c r="AX1095" s="1"/>
      <c r="AY1095" s="1"/>
      <c r="AZ1095" s="47"/>
      <c r="BA1095" s="47"/>
    </row>
    <row r="1096" spans="17:53" ht="15" customHeight="1">
      <c r="Q1096" s="1"/>
      <c r="R1096" s="1"/>
      <c r="S1096" s="1"/>
      <c r="T1096" s="1"/>
      <c r="U1096" s="1"/>
      <c r="V1096" s="1"/>
      <c r="W1096" s="1"/>
      <c r="X1096" s="1"/>
      <c r="Y1096" s="1"/>
      <c r="Z1096" s="1"/>
      <c r="AA1096" s="1"/>
      <c r="AB1096" s="1"/>
      <c r="AC1096" s="1"/>
      <c r="AD1096" s="1"/>
      <c r="AE1096" s="1"/>
      <c r="AF1096" s="1"/>
      <c r="AG1096" s="1"/>
      <c r="AH1096" s="1"/>
      <c r="AI1096" s="1"/>
      <c r="AJ1096" s="1"/>
      <c r="AK1096" s="1"/>
      <c r="AL1096" s="1"/>
      <c r="AM1096" s="1"/>
      <c r="AN1096" s="1"/>
      <c r="AO1096" s="1"/>
      <c r="AP1096" s="1"/>
      <c r="AQ1096" s="1"/>
      <c r="AR1096" s="1"/>
      <c r="AS1096" s="1"/>
      <c r="AT1096" s="1"/>
      <c r="AU1096" s="1"/>
      <c r="AV1096" s="1"/>
      <c r="AW1096" s="1"/>
      <c r="AX1096" s="1"/>
      <c r="AY1096" s="1"/>
      <c r="AZ1096" s="47"/>
      <c r="BA1096" s="47"/>
    </row>
    <row r="1097" spans="17:53" ht="15" customHeight="1">
      <c r="Q1097" s="1"/>
      <c r="R1097" s="1"/>
      <c r="S1097" s="1"/>
      <c r="T1097" s="1"/>
      <c r="U1097" s="1"/>
      <c r="V1097" s="1"/>
      <c r="W1097" s="1"/>
      <c r="X1097" s="1"/>
      <c r="Y1097" s="1"/>
      <c r="Z1097" s="1"/>
      <c r="AA1097" s="1"/>
      <c r="AB1097" s="1"/>
      <c r="AC1097" s="1"/>
      <c r="AD1097" s="1"/>
      <c r="AE1097" s="1"/>
      <c r="AF1097" s="1"/>
      <c r="AG1097" s="1"/>
      <c r="AH1097" s="1"/>
      <c r="AI1097" s="1"/>
      <c r="AJ1097" s="1"/>
      <c r="AK1097" s="1"/>
      <c r="AL1097" s="1"/>
      <c r="AM1097" s="1"/>
      <c r="AN1097" s="1"/>
      <c r="AO1097" s="1"/>
      <c r="AP1097" s="1"/>
      <c r="AQ1097" s="1"/>
      <c r="AR1097" s="1"/>
      <c r="AS1097" s="1"/>
      <c r="AT1097" s="1"/>
      <c r="AU1097" s="1"/>
      <c r="AV1097" s="1"/>
      <c r="AW1097" s="1"/>
      <c r="AX1097" s="1"/>
      <c r="AY1097" s="1"/>
      <c r="AZ1097" s="47"/>
      <c r="BA1097" s="47"/>
    </row>
    <row r="1098" spans="17:53" ht="15" customHeight="1">
      <c r="Q1098" s="1"/>
      <c r="R1098" s="1"/>
      <c r="S1098" s="1"/>
      <c r="T1098" s="1"/>
      <c r="U1098" s="1"/>
      <c r="V1098" s="1"/>
      <c r="W1098" s="1"/>
      <c r="X1098" s="1"/>
      <c r="Y1098" s="1"/>
      <c r="Z1098" s="1"/>
      <c r="AA1098" s="1"/>
      <c r="AB1098" s="1"/>
      <c r="AC1098" s="1"/>
      <c r="AD1098" s="1"/>
      <c r="AE1098" s="1"/>
      <c r="AF1098" s="1"/>
      <c r="AG1098" s="1"/>
      <c r="AH1098" s="1"/>
      <c r="AI1098" s="1"/>
      <c r="AJ1098" s="1"/>
      <c r="AK1098" s="1"/>
      <c r="AL1098" s="1"/>
      <c r="AM1098" s="1"/>
      <c r="AN1098" s="1"/>
      <c r="AO1098" s="1"/>
      <c r="AP1098" s="1"/>
      <c r="AQ1098" s="1"/>
      <c r="AR1098" s="1"/>
      <c r="AS1098" s="1"/>
      <c r="AT1098" s="1"/>
      <c r="AU1098" s="1"/>
      <c r="AV1098" s="1"/>
      <c r="AW1098" s="1"/>
      <c r="AX1098" s="1"/>
      <c r="AY1098" s="1"/>
      <c r="AZ1098" s="47"/>
      <c r="BA1098" s="47"/>
    </row>
    <row r="1099" spans="17:53" ht="15" customHeight="1">
      <c r="Q1099" s="1"/>
      <c r="R1099" s="1"/>
      <c r="S1099" s="1"/>
      <c r="T1099" s="1"/>
      <c r="U1099" s="1"/>
      <c r="V1099" s="1"/>
      <c r="W1099" s="1"/>
      <c r="X1099" s="1"/>
      <c r="Y1099" s="1"/>
      <c r="Z1099" s="1"/>
      <c r="AA1099" s="1"/>
      <c r="AB1099" s="1"/>
      <c r="AC1099" s="1"/>
      <c r="AD1099" s="1"/>
      <c r="AE1099" s="1"/>
      <c r="AF1099" s="1"/>
      <c r="AG1099" s="1"/>
      <c r="AH1099" s="1"/>
      <c r="AI1099" s="1"/>
      <c r="AJ1099" s="1"/>
      <c r="AK1099" s="1"/>
      <c r="AL1099" s="1"/>
      <c r="AM1099" s="1"/>
      <c r="AN1099" s="1"/>
      <c r="AO1099" s="1"/>
      <c r="AP1099" s="1"/>
      <c r="AQ1099" s="1"/>
      <c r="AR1099" s="1"/>
      <c r="AS1099" s="1"/>
      <c r="AT1099" s="1"/>
      <c r="AU1099" s="1"/>
      <c r="AV1099" s="1"/>
      <c r="AW1099" s="1"/>
      <c r="AX1099" s="1"/>
      <c r="AY1099" s="1"/>
      <c r="AZ1099" s="47"/>
      <c r="BA1099" s="47"/>
    </row>
    <row r="1100" spans="17:53" ht="15" customHeight="1">
      <c r="Q1100" s="1"/>
      <c r="R1100" s="1"/>
      <c r="S1100" s="1"/>
      <c r="T1100" s="1"/>
      <c r="U1100" s="1"/>
      <c r="V1100" s="1"/>
      <c r="W1100" s="1"/>
      <c r="X1100" s="1"/>
      <c r="Y1100" s="1"/>
      <c r="Z1100" s="1"/>
      <c r="AA1100" s="1"/>
      <c r="AB1100" s="1"/>
      <c r="AC1100" s="1"/>
      <c r="AD1100" s="1"/>
      <c r="AE1100" s="1"/>
      <c r="AF1100" s="1"/>
      <c r="AG1100" s="1"/>
      <c r="AH1100" s="1"/>
      <c r="AI1100" s="1"/>
      <c r="AJ1100" s="1"/>
      <c r="AK1100" s="1"/>
      <c r="AL1100" s="1"/>
      <c r="AM1100" s="1"/>
      <c r="AN1100" s="1"/>
      <c r="AO1100" s="1"/>
      <c r="AP1100" s="1"/>
      <c r="AQ1100" s="1"/>
      <c r="AR1100" s="1"/>
      <c r="AS1100" s="1"/>
      <c r="AT1100" s="1"/>
      <c r="AU1100" s="1"/>
      <c r="AV1100" s="1"/>
      <c r="AW1100" s="1"/>
      <c r="AX1100" s="1"/>
      <c r="AY1100" s="1"/>
      <c r="AZ1100" s="47"/>
      <c r="BA1100" s="47"/>
    </row>
    <row r="1101" spans="17:53" ht="15" customHeight="1">
      <c r="Q1101" s="1"/>
      <c r="R1101" s="1"/>
      <c r="S1101" s="1"/>
      <c r="T1101" s="1"/>
      <c r="U1101" s="1"/>
      <c r="V1101" s="1"/>
      <c r="W1101" s="1"/>
      <c r="X1101" s="1"/>
      <c r="Y1101" s="1"/>
      <c r="Z1101" s="1"/>
      <c r="AA1101" s="1"/>
      <c r="AB1101" s="1"/>
      <c r="AC1101" s="1"/>
      <c r="AD1101" s="1"/>
      <c r="AE1101" s="1"/>
      <c r="AF1101" s="1"/>
      <c r="AG1101" s="1"/>
      <c r="AH1101" s="1"/>
      <c r="AI1101" s="1"/>
      <c r="AJ1101" s="1"/>
      <c r="AK1101" s="1"/>
      <c r="AL1101" s="1"/>
      <c r="AM1101" s="1"/>
      <c r="AN1101" s="1"/>
      <c r="AO1101" s="1"/>
      <c r="AP1101" s="1"/>
      <c r="AQ1101" s="1"/>
      <c r="AR1101" s="1"/>
      <c r="AS1101" s="1"/>
      <c r="AT1101" s="1"/>
      <c r="AU1101" s="1"/>
      <c r="AV1101" s="1"/>
      <c r="AW1101" s="1"/>
      <c r="AX1101" s="1"/>
      <c r="AY1101" s="1"/>
      <c r="AZ1101" s="47"/>
      <c r="BA1101" s="47"/>
    </row>
    <row r="1102" spans="17:53" ht="15" customHeight="1">
      <c r="Q1102" s="1"/>
      <c r="R1102" s="1"/>
      <c r="S1102" s="1"/>
      <c r="T1102" s="1"/>
      <c r="U1102" s="1"/>
      <c r="V1102" s="1"/>
      <c r="W1102" s="1"/>
      <c r="X1102" s="1"/>
      <c r="Y1102" s="1"/>
      <c r="Z1102" s="1"/>
      <c r="AA1102" s="1"/>
      <c r="AB1102" s="1"/>
      <c r="AC1102" s="1"/>
      <c r="AD1102" s="1"/>
      <c r="AE1102" s="1"/>
      <c r="AF1102" s="1"/>
      <c r="AG1102" s="1"/>
      <c r="AH1102" s="1"/>
      <c r="AI1102" s="1"/>
      <c r="AJ1102" s="1"/>
      <c r="AK1102" s="1"/>
      <c r="AL1102" s="1"/>
      <c r="AM1102" s="1"/>
      <c r="AN1102" s="1"/>
      <c r="AO1102" s="1"/>
      <c r="AP1102" s="1"/>
      <c r="AQ1102" s="1"/>
      <c r="AR1102" s="1"/>
      <c r="AS1102" s="1"/>
      <c r="AT1102" s="1"/>
      <c r="AU1102" s="1"/>
      <c r="AV1102" s="1"/>
      <c r="AW1102" s="1"/>
      <c r="AX1102" s="1"/>
      <c r="AY1102" s="1"/>
      <c r="AZ1102" s="47"/>
      <c r="BA1102" s="47"/>
    </row>
    <row r="1103" spans="17:53" ht="15" customHeight="1">
      <c r="Q1103" s="1"/>
      <c r="R1103" s="1"/>
      <c r="S1103" s="1"/>
      <c r="T1103" s="1"/>
      <c r="U1103" s="1"/>
      <c r="V1103" s="1"/>
      <c r="W1103" s="1"/>
      <c r="X1103" s="1"/>
      <c r="Y1103" s="1"/>
      <c r="Z1103" s="1"/>
      <c r="AA1103" s="1"/>
      <c r="AB1103" s="1"/>
      <c r="AC1103" s="1"/>
      <c r="AD1103" s="1"/>
      <c r="AE1103" s="1"/>
      <c r="AF1103" s="1"/>
    </row>
    <row r="1104" spans="17:53" ht="15" customHeight="1">
      <c r="Q1104" s="1"/>
      <c r="R1104" s="1"/>
      <c r="S1104" s="1"/>
      <c r="T1104" s="1"/>
      <c r="U1104" s="1"/>
      <c r="V1104" s="1"/>
      <c r="W1104" s="1"/>
      <c r="X1104" s="1"/>
      <c r="Y1104" s="1"/>
      <c r="Z1104" s="1"/>
      <c r="AA1104" s="1"/>
      <c r="AB1104" s="1"/>
      <c r="AC1104" s="1"/>
      <c r="AD1104" s="1"/>
      <c r="AE1104" s="1"/>
      <c r="AF1104" s="1"/>
    </row>
    <row r="1105" spans="17:32" ht="15" customHeight="1">
      <c r="Q1105" s="1"/>
      <c r="R1105" s="1"/>
      <c r="S1105" s="1"/>
      <c r="T1105" s="1"/>
      <c r="U1105" s="1"/>
      <c r="V1105" s="1"/>
      <c r="W1105" s="1"/>
      <c r="X1105" s="1"/>
      <c r="Y1105" s="1"/>
      <c r="Z1105" s="1"/>
      <c r="AA1105" s="1"/>
      <c r="AB1105" s="1"/>
      <c r="AC1105" s="1"/>
      <c r="AD1105" s="1"/>
      <c r="AE1105" s="1"/>
      <c r="AF1105" s="1"/>
    </row>
    <row r="1106" spans="17:32" ht="15" customHeight="1">
      <c r="Q1106" s="1"/>
      <c r="R1106" s="1"/>
      <c r="S1106" s="1"/>
      <c r="T1106" s="1"/>
      <c r="U1106" s="1"/>
      <c r="V1106" s="1"/>
      <c r="W1106" s="1"/>
      <c r="X1106" s="1"/>
      <c r="Y1106" s="1"/>
      <c r="Z1106" s="1"/>
      <c r="AA1106" s="1"/>
      <c r="AB1106" s="1"/>
      <c r="AC1106" s="1"/>
      <c r="AD1106" s="1"/>
      <c r="AE1106" s="1"/>
      <c r="AF1106" s="1"/>
    </row>
    <row r="1107" spans="17:32" ht="15" customHeight="1">
      <c r="Q1107" s="1"/>
      <c r="R1107" s="1"/>
      <c r="S1107" s="1"/>
      <c r="T1107" s="1"/>
      <c r="U1107" s="1"/>
      <c r="V1107" s="1"/>
      <c r="W1107" s="1"/>
      <c r="X1107" s="1"/>
      <c r="Y1107" s="1"/>
      <c r="Z1107" s="1"/>
      <c r="AA1107" s="1"/>
      <c r="AB1107" s="1"/>
      <c r="AC1107" s="1"/>
      <c r="AD1107" s="1"/>
      <c r="AE1107" s="1"/>
      <c r="AF1107" s="1"/>
    </row>
    <row r="1108" spans="17:32" ht="15" customHeight="1">
      <c r="Q1108" s="1"/>
      <c r="R1108" s="1"/>
      <c r="S1108" s="1"/>
      <c r="T1108" s="1"/>
      <c r="U1108" s="1"/>
      <c r="V1108" s="1"/>
      <c r="W1108" s="1"/>
      <c r="X1108" s="1"/>
      <c r="Y1108" s="1"/>
      <c r="Z1108" s="1"/>
      <c r="AA1108" s="1"/>
      <c r="AB1108" s="1"/>
      <c r="AC1108" s="1"/>
      <c r="AD1108" s="1"/>
      <c r="AE1108" s="1"/>
      <c r="AF1108" s="1"/>
    </row>
    <row r="1109" spans="17:32" ht="15" customHeight="1">
      <c r="Q1109" s="1"/>
      <c r="R1109" s="1"/>
      <c r="S1109" s="1"/>
      <c r="T1109" s="1"/>
      <c r="U1109" s="1"/>
      <c r="V1109" s="1"/>
      <c r="W1109" s="1"/>
      <c r="X1109" s="1"/>
      <c r="Y1109" s="1"/>
      <c r="Z1109" s="1"/>
      <c r="AA1109" s="1"/>
      <c r="AB1109" s="1"/>
      <c r="AC1109" s="1"/>
      <c r="AD1109" s="1"/>
      <c r="AE1109" s="1"/>
      <c r="AF1109" s="1"/>
    </row>
    <row r="1110" spans="17:32" ht="15" customHeight="1">
      <c r="Q1110" s="1"/>
      <c r="R1110" s="1"/>
      <c r="S1110" s="1"/>
      <c r="T1110" s="1"/>
      <c r="U1110" s="1"/>
      <c r="V1110" s="1"/>
      <c r="W1110" s="1"/>
      <c r="X1110" s="1"/>
      <c r="Y1110" s="1"/>
      <c r="Z1110" s="1"/>
      <c r="AA1110" s="1"/>
      <c r="AB1110" s="1"/>
      <c r="AC1110" s="1"/>
      <c r="AD1110" s="1"/>
      <c r="AE1110" s="1"/>
      <c r="AF1110" s="1"/>
    </row>
  </sheetData>
  <sheetProtection algorithmName="SHA-512" hashValue="AZiqlso++7TeZ7lvG8W+e5W8/TlzYCrp5T72+So7rfgxnSzDlzbfIyIueZq6Az64J6fNtIR8ES0VSR6Xjmg8YA==" saltValue="W/8CSMXhHz0K1lz2BFxIFg==" spinCount="100000" sheet="1" selectLockedCells="1"/>
  <mergeCells count="22">
    <mergeCell ref="R78:R79"/>
    <mergeCell ref="R83:R84"/>
    <mergeCell ref="T124:V124"/>
    <mergeCell ref="U105:U106"/>
    <mergeCell ref="V105:V106"/>
    <mergeCell ref="T105:T106"/>
    <mergeCell ref="Z104:AD104"/>
    <mergeCell ref="Z105:AA106"/>
    <mergeCell ref="AB105:AB106"/>
    <mergeCell ref="AC105:AD106"/>
    <mergeCell ref="T104:V104"/>
    <mergeCell ref="C29:F29"/>
    <mergeCell ref="C30:F30"/>
    <mergeCell ref="C27:F27"/>
    <mergeCell ref="K27:L27"/>
    <mergeCell ref="I27:J27"/>
    <mergeCell ref="G27:H27"/>
    <mergeCell ref="B3:M6"/>
    <mergeCell ref="J15:K15"/>
    <mergeCell ref="J17:K17"/>
    <mergeCell ref="J20:K20"/>
    <mergeCell ref="C28:F28"/>
  </mergeCells>
  <phoneticPr fontId="8"/>
  <dataValidations count="2">
    <dataValidation type="list" allowBlank="1" showInputMessage="1" showErrorMessage="1" sqref="J17" xr:uid="{1D25D2FF-F80B-4EE1-B0A3-7EB92E47DDE8}">
      <formula1>"13,20,25,30,40,50,75以上"</formula1>
    </dataValidation>
    <dataValidation type="list" allowBlank="1" showInputMessage="1" showErrorMessage="1" sqref="J15" xr:uid="{DCFE2CCD-73AD-4E7D-9E8D-219F61F19587}">
      <formula1>"使用中,使用していない"</formula1>
    </dataValidation>
  </dataValidations>
  <pageMargins left="0.25" right="0.25" top="0.75" bottom="0.75" header="0.3" footer="0.3"/>
  <pageSetup scale="67" orientation="portrait"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上下水道料金シミュ</vt:lpstr>
      <vt:lpstr>上下水道料金シミュ!Print_Area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西須　弘明</dc:creator>
  <cp:lastModifiedBy> </cp:lastModifiedBy>
  <cp:lastPrinted>2025-09-01T07:55:06Z</cp:lastPrinted>
  <dcterms:created xsi:type="dcterms:W3CDTF">2025-03-11T04:50:42Z</dcterms:created>
  <dcterms:modified xsi:type="dcterms:W3CDTF">2025-09-01T08:02:47Z</dcterms:modified>
</cp:coreProperties>
</file>